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Мария Танева\Desktop\"/>
    </mc:Choice>
  </mc:AlternateContent>
  <xr:revisionPtr revIDLastSave="0" documentId="8_{43CBBF88-9137-43B4-B402-133709CFC771}" xr6:coauthVersionLast="47" xr6:coauthVersionMax="47" xr10:uidLastSave="{00000000-0000-0000-0000-000000000000}"/>
  <bookViews>
    <workbookView xWindow="-108" yWindow="-108" windowWidth="23256" windowHeight="12576" activeTab="2"/>
  </bookViews>
  <sheets>
    <sheet name="Cash-Flow-DATA" sheetId="1" r:id="rId1"/>
    <sheet name="OTCHET-agregirani pokazateli" sheetId="2" r:id="rId2"/>
    <sheet name="OTCHET" sheetId="3" r:id="rId3"/>
    <sheet name="list" sheetId="4" state="hidden" r:id="rId4"/>
    <sheet name="INF" sheetId="5" state="hidden" r:id="rId5"/>
  </sheets>
  <definedNames>
    <definedName name="_xlnm._FilterDatabase" localSheetId="2" hidden="1">OTCHET!$M$1:$M$1446</definedName>
    <definedName name="DATE">list!$B$714:$B$725</definedName>
    <definedName name="DateName">list!$B$714:$C$725</definedName>
    <definedName name="EBK_DEIN">list!$B$11:$B$277</definedName>
    <definedName name="EBK_DEIN2">list!$B$11:$C$277</definedName>
    <definedName name="OP_LIST">list!$A$283:$A$306</definedName>
    <definedName name="OP_LIST2">list!$A$283:$B$306</definedName>
    <definedName name="PRBK">list!$A$423:$B$711</definedName>
    <definedName name="SMETKA">list!$A$2:$C$7</definedName>
    <definedName name="Z_D568CAA1_2ECB_11D7_B07A_00010309AF38_.wvu.Cols" localSheetId="1" hidden="1">'OTCHET-agregirani pokazateli'!#REF!,'OTCHET-agregirani pokazateli'!$J:$K,'OTCHET-agregirani pokazateli'!$M:$N,'OTCHET-agregirani pokazateli'!$P:$Q,'OTCHET-agregirani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1" hidden="1">'OTCHET-agregirani pokazateli'!$B$1:$I$148</definedName>
    <definedName name="Z_D568CAA1_2ECB_11D7_B07A_00010309AF38_.wvu.Rows" localSheetId="1" hidden="1">'OTCHET-agregirani pokazateli'!$55:$55,'OTCHET-agregirani pokazateli'!$62:$62,'OTCHET-agregirani pokazateli'!$130:$134,'OTCHET-agregirani pokazateli'!$136:$144</definedName>
  </definedNames>
  <calcPr calcId="191029" fullCalcOnLoad="1"/>
  <customWorkbookViews>
    <customWorkbookView name="PPanchev - Personal View" guid="{D568CAA1-2ECB-11D7-B07A-00010309AF38}" mergeInterval="0" personalView="1" maximized="1" windowWidth="1018" windowHeight="63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1" l="1"/>
  <c r="F2" i="1"/>
  <c r="G2" i="1"/>
  <c r="I2" i="1"/>
  <c r="L2" i="1"/>
  <c r="P2" i="1"/>
  <c r="L14" i="1" s="1"/>
  <c r="Q2" i="1"/>
  <c r="T2" i="1"/>
  <c r="Q4" i="1"/>
  <c r="L4" i="1"/>
  <c r="L6" i="1"/>
  <c r="P6" i="1"/>
  <c r="G9" i="1"/>
  <c r="J9" i="1"/>
  <c r="L9" i="1"/>
  <c r="N9" i="1"/>
  <c r="Q9" i="1"/>
  <c r="L13" i="1"/>
  <c r="L15" i="1"/>
  <c r="L16" i="1"/>
  <c r="L17" i="1"/>
  <c r="L18" i="1"/>
  <c r="L19" i="1"/>
  <c r="L20" i="1"/>
  <c r="L21" i="1"/>
  <c r="L22" i="1"/>
  <c r="L25" i="1"/>
  <c r="L26" i="1"/>
  <c r="L27" i="1"/>
  <c r="L35" i="1"/>
  <c r="L36" i="1"/>
  <c r="L37" i="1"/>
  <c r="L38" i="1"/>
  <c r="L40" i="1"/>
  <c r="L42" i="1"/>
  <c r="L43" i="1"/>
  <c r="L46" i="1" s="1"/>
  <c r="L44" i="1"/>
  <c r="L45" i="1"/>
  <c r="L51" i="1"/>
  <c r="L52" i="1"/>
  <c r="L53" i="1"/>
  <c r="L54" i="1"/>
  <c r="L55" i="1"/>
  <c r="J58" i="1"/>
  <c r="L58" i="1"/>
  <c r="J59" i="1"/>
  <c r="L59" i="1"/>
  <c r="J60" i="1"/>
  <c r="L60" i="1"/>
  <c r="J61" i="1"/>
  <c r="L61" i="1"/>
  <c r="J62" i="1"/>
  <c r="L62" i="1"/>
  <c r="J65" i="1"/>
  <c r="L65" i="1"/>
  <c r="L67" i="1" s="1"/>
  <c r="J66" i="1"/>
  <c r="L66" i="1"/>
  <c r="J67" i="1"/>
  <c r="J69" i="1"/>
  <c r="J71" i="1" s="1"/>
  <c r="L69" i="1"/>
  <c r="L71" i="1" s="1"/>
  <c r="J70" i="1"/>
  <c r="L70" i="1"/>
  <c r="J73" i="1"/>
  <c r="J75" i="1" s="1"/>
  <c r="L73" i="1"/>
  <c r="L75" i="1" s="1"/>
  <c r="J74" i="1"/>
  <c r="L74" i="1"/>
  <c r="J79" i="1"/>
  <c r="L79" i="1"/>
  <c r="L81" i="1" s="1"/>
  <c r="J80" i="1"/>
  <c r="J81" i="1" s="1"/>
  <c r="L80" i="1"/>
  <c r="I87" i="1"/>
  <c r="J87" i="1"/>
  <c r="I88" i="1"/>
  <c r="J88" i="1"/>
  <c r="I89" i="1"/>
  <c r="I91" i="1"/>
  <c r="J91" i="1"/>
  <c r="I92" i="1"/>
  <c r="J92" i="1"/>
  <c r="I93" i="1"/>
  <c r="J93" i="1"/>
  <c r="I94" i="1"/>
  <c r="J94" i="1"/>
  <c r="J95" i="1" s="1"/>
  <c r="I97" i="1"/>
  <c r="J97" i="1"/>
  <c r="J99" i="1"/>
  <c r="I98" i="1"/>
  <c r="I99" i="1" s="1"/>
  <c r="J98" i="1"/>
  <c r="I104" i="1"/>
  <c r="I106" i="1" s="1"/>
  <c r="J104" i="1"/>
  <c r="J106" i="1" s="1"/>
  <c r="I105" i="1"/>
  <c r="J105" i="1"/>
  <c r="I108" i="1"/>
  <c r="I110" i="1" s="1"/>
  <c r="J108" i="1"/>
  <c r="J110" i="1" s="1"/>
  <c r="I109" i="1"/>
  <c r="J109" i="1"/>
  <c r="I112" i="1"/>
  <c r="J112" i="1"/>
  <c r="I113" i="1"/>
  <c r="J113" i="1"/>
  <c r="J114" i="1"/>
  <c r="I116" i="1"/>
  <c r="I118" i="1" s="1"/>
  <c r="J116" i="1"/>
  <c r="I117" i="1"/>
  <c r="J117" i="1"/>
  <c r="J118" i="1" s="1"/>
  <c r="I122" i="1"/>
  <c r="J122" i="1"/>
  <c r="I123" i="1"/>
  <c r="I127" i="1" s="1"/>
  <c r="J123" i="1"/>
  <c r="L123" i="1"/>
  <c r="I124" i="1"/>
  <c r="J124" i="1"/>
  <c r="L124" i="1"/>
  <c r="N126" i="1"/>
  <c r="I129" i="1"/>
  <c r="I132" i="1" s="1"/>
  <c r="J129" i="1"/>
  <c r="L129" i="1"/>
  <c r="I130" i="1"/>
  <c r="J130" i="1"/>
  <c r="L130" i="1"/>
  <c r="I131" i="1"/>
  <c r="J131" i="1"/>
  <c r="J132" i="1" s="1"/>
  <c r="L131" i="1"/>
  <c r="L132" i="1"/>
  <c r="C134" i="1"/>
  <c r="B11" i="2"/>
  <c r="F11" i="2"/>
  <c r="H11" i="2"/>
  <c r="I11" i="2"/>
  <c r="E13" i="2"/>
  <c r="F13" i="2"/>
  <c r="E15" i="2"/>
  <c r="B8" i="2"/>
  <c r="F24" i="2"/>
  <c r="I26" i="2"/>
  <c r="F27" i="2"/>
  <c r="G27" i="2"/>
  <c r="H27" i="2"/>
  <c r="I27" i="2"/>
  <c r="G28" i="2"/>
  <c r="H28" i="2"/>
  <c r="I28" i="2"/>
  <c r="G29" i="2"/>
  <c r="F29" i="2"/>
  <c r="H29" i="2"/>
  <c r="I29" i="2"/>
  <c r="F34" i="2"/>
  <c r="F35" i="2"/>
  <c r="G60" i="2"/>
  <c r="H60" i="2"/>
  <c r="I60" i="2"/>
  <c r="F61" i="2"/>
  <c r="F67" i="2"/>
  <c r="G69" i="2"/>
  <c r="H69" i="2"/>
  <c r="I69" i="2"/>
  <c r="G70" i="2"/>
  <c r="H70" i="2"/>
  <c r="I70" i="2"/>
  <c r="G72" i="2"/>
  <c r="H72" i="2"/>
  <c r="I72" i="2"/>
  <c r="F73" i="2"/>
  <c r="G73" i="2"/>
  <c r="H73" i="2"/>
  <c r="I73" i="2"/>
  <c r="G74" i="2"/>
  <c r="H74" i="2"/>
  <c r="I74" i="2"/>
  <c r="G75" i="2"/>
  <c r="F75" i="2" s="1"/>
  <c r="H75" i="2"/>
  <c r="I75" i="2"/>
  <c r="G78" i="2"/>
  <c r="H78" i="2"/>
  <c r="I78" i="2"/>
  <c r="G79" i="2"/>
  <c r="H79" i="2"/>
  <c r="I79" i="2"/>
  <c r="F81" i="2"/>
  <c r="G82" i="2"/>
  <c r="F82" i="2" s="1"/>
  <c r="H82" i="2"/>
  <c r="I82" i="2"/>
  <c r="G83" i="2"/>
  <c r="H83" i="2"/>
  <c r="I83" i="2"/>
  <c r="G84" i="2"/>
  <c r="F84" i="2" s="1"/>
  <c r="H84" i="2"/>
  <c r="I84" i="2"/>
  <c r="G90" i="2"/>
  <c r="H90" i="2"/>
  <c r="I90" i="2"/>
  <c r="F90" i="2" s="1"/>
  <c r="G91" i="2"/>
  <c r="F91" i="2" s="1"/>
  <c r="H91" i="2"/>
  <c r="I91" i="2"/>
  <c r="G92" i="2"/>
  <c r="H92" i="2"/>
  <c r="I92" i="2"/>
  <c r="G93" i="2"/>
  <c r="H93" i="2"/>
  <c r="F93" i="2" s="1"/>
  <c r="I93" i="2"/>
  <c r="G94" i="2"/>
  <c r="H94" i="2"/>
  <c r="I94" i="2"/>
  <c r="F96" i="2"/>
  <c r="G96" i="2"/>
  <c r="H96" i="2"/>
  <c r="I96" i="2"/>
  <c r="B107" i="2"/>
  <c r="G107" i="2"/>
  <c r="H107" i="2"/>
  <c r="E110" i="2"/>
  <c r="E114" i="2"/>
  <c r="I114" i="2"/>
  <c r="B7" i="3"/>
  <c r="F10" i="3"/>
  <c r="B12" i="3"/>
  <c r="B353" i="3" s="1"/>
  <c r="F15" i="3"/>
  <c r="F15" i="2"/>
  <c r="F22" i="3"/>
  <c r="G22" i="3"/>
  <c r="H22" i="3"/>
  <c r="I22" i="3"/>
  <c r="J22" i="3"/>
  <c r="H23" i="2" s="1"/>
  <c r="K22" i="3"/>
  <c r="E23" i="3"/>
  <c r="L23" i="3"/>
  <c r="M23" i="3" s="1"/>
  <c r="E24" i="3"/>
  <c r="L24" i="3"/>
  <c r="M24" i="3"/>
  <c r="E25" i="3"/>
  <c r="L25" i="3"/>
  <c r="M25" i="3"/>
  <c r="E26" i="3"/>
  <c r="E22" i="3" s="1"/>
  <c r="L26" i="3"/>
  <c r="E27" i="3"/>
  <c r="M27" i="3" s="1"/>
  <c r="L27" i="3"/>
  <c r="F28" i="3"/>
  <c r="G28" i="3"/>
  <c r="H28" i="3"/>
  <c r="I28" i="3"/>
  <c r="J28" i="3"/>
  <c r="K28" i="3"/>
  <c r="E29" i="3"/>
  <c r="M29" i="3" s="1"/>
  <c r="L29" i="3"/>
  <c r="E30" i="3"/>
  <c r="L30" i="3"/>
  <c r="E31" i="3"/>
  <c r="L31" i="3"/>
  <c r="M31" i="3"/>
  <c r="E32" i="3"/>
  <c r="L32" i="3"/>
  <c r="F33" i="3"/>
  <c r="G33" i="3"/>
  <c r="H33" i="3"/>
  <c r="I33" i="3"/>
  <c r="J33" i="3"/>
  <c r="K33" i="3"/>
  <c r="E34" i="3"/>
  <c r="M34" i="3" s="1"/>
  <c r="L34" i="3"/>
  <c r="E35" i="3"/>
  <c r="M35" i="3" s="1"/>
  <c r="L35" i="3"/>
  <c r="E36" i="3"/>
  <c r="L36" i="3"/>
  <c r="M36" i="3" s="1"/>
  <c r="E37" i="3"/>
  <c r="L37" i="3"/>
  <c r="M37" i="3" s="1"/>
  <c r="E38" i="3"/>
  <c r="L38" i="3"/>
  <c r="F39" i="3"/>
  <c r="G39" i="3"/>
  <c r="G169" i="3" s="1"/>
  <c r="H39" i="3"/>
  <c r="I39" i="3"/>
  <c r="J39" i="3"/>
  <c r="K39" i="3"/>
  <c r="E40" i="3"/>
  <c r="L40" i="3"/>
  <c r="E41" i="3"/>
  <c r="L41" i="3"/>
  <c r="E42" i="3"/>
  <c r="L42" i="3"/>
  <c r="M42" i="3"/>
  <c r="E43" i="3"/>
  <c r="L43" i="3"/>
  <c r="M43" i="3"/>
  <c r="E44" i="3"/>
  <c r="L44" i="3"/>
  <c r="E45" i="3"/>
  <c r="L45" i="3"/>
  <c r="E46" i="3"/>
  <c r="L46" i="3"/>
  <c r="M46" i="3"/>
  <c r="E47" i="3"/>
  <c r="F47" i="3"/>
  <c r="G47" i="3"/>
  <c r="H47" i="3"/>
  <c r="I47" i="3"/>
  <c r="J47" i="3"/>
  <c r="K47" i="3"/>
  <c r="E48" i="3"/>
  <c r="L48" i="3"/>
  <c r="E49" i="3"/>
  <c r="L49" i="3"/>
  <c r="M49" i="3"/>
  <c r="E50" i="3"/>
  <c r="L50" i="3"/>
  <c r="E51" i="3"/>
  <c r="M51" i="3" s="1"/>
  <c r="L51" i="3"/>
  <c r="F52" i="3"/>
  <c r="G52" i="3"/>
  <c r="H52" i="3"/>
  <c r="I52" i="3"/>
  <c r="J52" i="3"/>
  <c r="K52" i="3"/>
  <c r="E53" i="3"/>
  <c r="L53" i="3"/>
  <c r="M53" i="3"/>
  <c r="E54" i="3"/>
  <c r="L54" i="3"/>
  <c r="M54" i="3"/>
  <c r="E55" i="3"/>
  <c r="L55" i="3"/>
  <c r="E56" i="3"/>
  <c r="L56" i="3"/>
  <c r="E57" i="3"/>
  <c r="L57" i="3"/>
  <c r="F58" i="3"/>
  <c r="G58" i="3"/>
  <c r="H58" i="3"/>
  <c r="I58" i="3"/>
  <c r="J58" i="3"/>
  <c r="K58" i="3"/>
  <c r="E59" i="3"/>
  <c r="E58" i="3"/>
  <c r="M58" i="3"/>
  <c r="L59" i="3"/>
  <c r="L58" i="3"/>
  <c r="M59" i="3"/>
  <c r="E60" i="3"/>
  <c r="M60" i="3" s="1"/>
  <c r="L60" i="3"/>
  <c r="F61" i="3"/>
  <c r="G61" i="3"/>
  <c r="H61" i="3"/>
  <c r="I61" i="3"/>
  <c r="J61" i="3"/>
  <c r="K61" i="3"/>
  <c r="E62" i="3"/>
  <c r="E61" i="3" s="1"/>
  <c r="L62" i="3"/>
  <c r="L61" i="3"/>
  <c r="E63" i="3"/>
  <c r="L63" i="3"/>
  <c r="M63" i="3" s="1"/>
  <c r="E64" i="3"/>
  <c r="M64" i="3" s="1"/>
  <c r="L64" i="3"/>
  <c r="F65" i="3"/>
  <c r="G65" i="3"/>
  <c r="H65" i="3"/>
  <c r="I65" i="3"/>
  <c r="J65" i="3"/>
  <c r="K65" i="3"/>
  <c r="E66" i="3"/>
  <c r="L66" i="3"/>
  <c r="E67" i="3"/>
  <c r="M67" i="3" s="1"/>
  <c r="L67" i="3"/>
  <c r="E68" i="3"/>
  <c r="M68" i="3" s="1"/>
  <c r="L68" i="3"/>
  <c r="E69" i="3"/>
  <c r="L69" i="3"/>
  <c r="L65" i="3" s="1"/>
  <c r="E70" i="3"/>
  <c r="M70" i="3" s="1"/>
  <c r="L70" i="3"/>
  <c r="E71" i="3"/>
  <c r="M71" i="3" s="1"/>
  <c r="L71" i="3"/>
  <c r="E72" i="3"/>
  <c r="L72" i="3"/>
  <c r="M72" i="3"/>
  <c r="E73" i="3"/>
  <c r="L73" i="3"/>
  <c r="M73" i="3"/>
  <c r="F74" i="3"/>
  <c r="G74" i="3"/>
  <c r="H74" i="3"/>
  <c r="I74" i="3"/>
  <c r="G26" i="2"/>
  <c r="J74" i="3"/>
  <c r="H26" i="2"/>
  <c r="K74" i="3"/>
  <c r="E75" i="3"/>
  <c r="L75" i="3"/>
  <c r="E76" i="3"/>
  <c r="L76" i="3"/>
  <c r="L74" i="3" s="1"/>
  <c r="E77" i="3"/>
  <c r="L77" i="3"/>
  <c r="M77" i="3" s="1"/>
  <c r="Q17" i="1"/>
  <c r="G17" i="1"/>
  <c r="E78" i="3"/>
  <c r="L78" i="3"/>
  <c r="Q18" i="1"/>
  <c r="G18" i="1" s="1"/>
  <c r="E79" i="3"/>
  <c r="L79" i="3"/>
  <c r="M79" i="3"/>
  <c r="E80" i="3"/>
  <c r="L80" i="3"/>
  <c r="E81" i="3"/>
  <c r="M81" i="3" s="1"/>
  <c r="L81" i="3"/>
  <c r="E82" i="3"/>
  <c r="M82" i="3" s="1"/>
  <c r="L82" i="3"/>
  <c r="E83" i="3"/>
  <c r="M83" i="3"/>
  <c r="L83" i="3"/>
  <c r="E84" i="3"/>
  <c r="L84" i="3"/>
  <c r="M84" i="3" s="1"/>
  <c r="E85" i="3"/>
  <c r="M85" i="3" s="1"/>
  <c r="L85" i="3"/>
  <c r="E86" i="3"/>
  <c r="M86" i="3" s="1"/>
  <c r="L86" i="3"/>
  <c r="E87" i="3"/>
  <c r="L87" i="3"/>
  <c r="M87" i="3"/>
  <c r="E88" i="3"/>
  <c r="L88" i="3"/>
  <c r="M88" i="3" s="1"/>
  <c r="E89" i="3"/>
  <c r="M89" i="3" s="1"/>
  <c r="L89" i="3"/>
  <c r="F90" i="3"/>
  <c r="G90" i="3"/>
  <c r="H90" i="3"/>
  <c r="I90" i="3"/>
  <c r="G30" i="2"/>
  <c r="J90" i="3"/>
  <c r="K90" i="3"/>
  <c r="I30" i="2" s="1"/>
  <c r="E91" i="3"/>
  <c r="E90" i="3" s="1"/>
  <c r="L91" i="3"/>
  <c r="L90" i="3"/>
  <c r="M91" i="3"/>
  <c r="E92" i="3"/>
  <c r="L92" i="3"/>
  <c r="M92" i="3"/>
  <c r="E93" i="3"/>
  <c r="M93" i="3" s="1"/>
  <c r="L93" i="3"/>
  <c r="F94" i="3"/>
  <c r="G94" i="3"/>
  <c r="H94" i="3"/>
  <c r="I94" i="3"/>
  <c r="J94" i="3"/>
  <c r="H30" i="2" s="1"/>
  <c r="F30" i="2" s="1"/>
  <c r="K94" i="3"/>
  <c r="E95" i="3"/>
  <c r="L95" i="3"/>
  <c r="E96" i="3"/>
  <c r="M96" i="3" s="1"/>
  <c r="L96" i="3"/>
  <c r="E97" i="3"/>
  <c r="L97" i="3"/>
  <c r="M97" i="3"/>
  <c r="E98" i="3"/>
  <c r="L98" i="3"/>
  <c r="M98" i="3"/>
  <c r="E99" i="3"/>
  <c r="M99" i="3" s="1"/>
  <c r="L99" i="3"/>
  <c r="E100" i="3"/>
  <c r="M100" i="3"/>
  <c r="L100" i="3"/>
  <c r="E101" i="3"/>
  <c r="L101" i="3"/>
  <c r="M101" i="3" s="1"/>
  <c r="E102" i="3"/>
  <c r="L102" i="3"/>
  <c r="M102" i="3"/>
  <c r="E103" i="3"/>
  <c r="M103" i="3" s="1"/>
  <c r="L103" i="3"/>
  <c r="E104" i="3"/>
  <c r="M104" i="3" s="1"/>
  <c r="L104" i="3"/>
  <c r="E105" i="3"/>
  <c r="L105" i="3"/>
  <c r="M105" i="3"/>
  <c r="E106" i="3"/>
  <c r="L106" i="3"/>
  <c r="M106" i="3"/>
  <c r="E107" i="3"/>
  <c r="M107" i="3" s="1"/>
  <c r="L107" i="3"/>
  <c r="F108" i="3"/>
  <c r="G108" i="3"/>
  <c r="H108" i="3"/>
  <c r="I108" i="3"/>
  <c r="G31" i="2"/>
  <c r="J108" i="3"/>
  <c r="H31" i="2" s="1"/>
  <c r="K108" i="3"/>
  <c r="I31" i="2"/>
  <c r="E109" i="3"/>
  <c r="L109" i="3"/>
  <c r="Q27" i="1"/>
  <c r="G27" i="1"/>
  <c r="E110" i="3"/>
  <c r="M110" i="3" s="1"/>
  <c r="L110" i="3"/>
  <c r="E111" i="3"/>
  <c r="M111" i="3" s="1"/>
  <c r="L111" i="3"/>
  <c r="L108" i="3" s="1"/>
  <c r="F112" i="3"/>
  <c r="G112" i="3"/>
  <c r="H112" i="3"/>
  <c r="I112" i="3"/>
  <c r="G32" i="2"/>
  <c r="J112" i="3"/>
  <c r="K112" i="3"/>
  <c r="E113" i="3"/>
  <c r="P22" i="1" s="1"/>
  <c r="F22" i="1" s="1"/>
  <c r="L113" i="3"/>
  <c r="E114" i="3"/>
  <c r="M114" i="3" s="1"/>
  <c r="L114" i="3"/>
  <c r="E115" i="3"/>
  <c r="L115" i="3"/>
  <c r="Q15" i="1" s="1"/>
  <c r="G15" i="1" s="1"/>
  <c r="E116" i="3"/>
  <c r="L116" i="3"/>
  <c r="M116" i="3" s="1"/>
  <c r="E117" i="3"/>
  <c r="L117" i="3"/>
  <c r="M117" i="3" s="1"/>
  <c r="E118" i="3"/>
  <c r="P40" i="1" s="1"/>
  <c r="F40" i="1" s="1"/>
  <c r="L118" i="3"/>
  <c r="M118" i="3"/>
  <c r="E119" i="3"/>
  <c r="L119" i="3"/>
  <c r="M119" i="3"/>
  <c r="E120" i="3"/>
  <c r="M120" i="3" s="1"/>
  <c r="L120" i="3"/>
  <c r="F121" i="3"/>
  <c r="G121" i="3"/>
  <c r="H121" i="3"/>
  <c r="I121" i="3"/>
  <c r="J121" i="3"/>
  <c r="H32" i="2" s="1"/>
  <c r="K121" i="3"/>
  <c r="E122" i="3"/>
  <c r="P36" i="1"/>
  <c r="F36" i="1"/>
  <c r="L122" i="3"/>
  <c r="Q36" i="1" s="1"/>
  <c r="G36" i="1" s="1"/>
  <c r="E123" i="3"/>
  <c r="M123" i="3" s="1"/>
  <c r="P37" i="1"/>
  <c r="F37" i="1" s="1"/>
  <c r="L123" i="3"/>
  <c r="Q37" i="1"/>
  <c r="G37" i="1"/>
  <c r="E124" i="3"/>
  <c r="P38" i="1"/>
  <c r="F38" i="1" s="1"/>
  <c r="L124" i="3"/>
  <c r="Q38" i="1"/>
  <c r="G38" i="1"/>
  <c r="F125" i="3"/>
  <c r="G125" i="3"/>
  <c r="H125" i="3"/>
  <c r="I125" i="3"/>
  <c r="G33" i="2" s="1"/>
  <c r="J125" i="3"/>
  <c r="H33" i="2" s="1"/>
  <c r="K125" i="3"/>
  <c r="I33" i="2"/>
  <c r="E126" i="3"/>
  <c r="L126" i="3"/>
  <c r="E127" i="3"/>
  <c r="L127" i="3"/>
  <c r="E128" i="3"/>
  <c r="M128" i="3" s="1"/>
  <c r="L128" i="3"/>
  <c r="E129" i="3"/>
  <c r="M129" i="3" s="1"/>
  <c r="L129" i="3"/>
  <c r="E130" i="3"/>
  <c r="L130" i="3"/>
  <c r="M130" i="3"/>
  <c r="E131" i="3"/>
  <c r="L131" i="3"/>
  <c r="M131" i="3"/>
  <c r="E132" i="3"/>
  <c r="L132" i="3"/>
  <c r="E133" i="3"/>
  <c r="L133" i="3"/>
  <c r="M133" i="3" s="1"/>
  <c r="E134" i="3"/>
  <c r="L134" i="3"/>
  <c r="M134" i="3"/>
  <c r="E135" i="3"/>
  <c r="L135" i="3"/>
  <c r="Q25" i="1"/>
  <c r="E136" i="3"/>
  <c r="M136" i="3"/>
  <c r="L136" i="3"/>
  <c r="E137" i="3"/>
  <c r="M137" i="3" s="1"/>
  <c r="L137" i="3"/>
  <c r="E138" i="3"/>
  <c r="L138" i="3"/>
  <c r="F139" i="3"/>
  <c r="G139" i="3"/>
  <c r="H139" i="3"/>
  <c r="I139" i="3"/>
  <c r="G36" i="2"/>
  <c r="J139" i="3"/>
  <c r="H36" i="2" s="1"/>
  <c r="K139" i="3"/>
  <c r="I36" i="2"/>
  <c r="E140" i="3"/>
  <c r="L140" i="3"/>
  <c r="L139" i="3" s="1"/>
  <c r="Q45" i="1" s="1"/>
  <c r="G45" i="1"/>
  <c r="M140" i="3"/>
  <c r="E141" i="3"/>
  <c r="L141" i="3"/>
  <c r="F142" i="3"/>
  <c r="G142" i="3"/>
  <c r="H142" i="3"/>
  <c r="I142" i="3"/>
  <c r="J142" i="3"/>
  <c r="K142" i="3"/>
  <c r="E143" i="3"/>
  <c r="L143" i="3"/>
  <c r="M143" i="3"/>
  <c r="E144" i="3"/>
  <c r="L144" i="3"/>
  <c r="E145" i="3"/>
  <c r="L145" i="3"/>
  <c r="E146" i="3"/>
  <c r="L146" i="3"/>
  <c r="M146" i="3"/>
  <c r="E147" i="3"/>
  <c r="M147" i="3" s="1"/>
  <c r="L147" i="3"/>
  <c r="E148" i="3"/>
  <c r="M148" i="3"/>
  <c r="L148" i="3"/>
  <c r="E149" i="3"/>
  <c r="L149" i="3"/>
  <c r="M149" i="3" s="1"/>
  <c r="E150" i="3"/>
  <c r="L150" i="3"/>
  <c r="M150" i="3"/>
  <c r="F151" i="3"/>
  <c r="G151" i="3"/>
  <c r="H151" i="3"/>
  <c r="I151" i="3"/>
  <c r="G37" i="2" s="1"/>
  <c r="J151" i="3"/>
  <c r="K151" i="3"/>
  <c r="E152" i="3"/>
  <c r="L152" i="3"/>
  <c r="E153" i="3"/>
  <c r="L153" i="3"/>
  <c r="E154" i="3"/>
  <c r="L154" i="3"/>
  <c r="M154" i="3" s="1"/>
  <c r="E155" i="3"/>
  <c r="L155" i="3"/>
  <c r="M155" i="3"/>
  <c r="E156" i="3"/>
  <c r="M156" i="3" s="1"/>
  <c r="L156" i="3"/>
  <c r="E157" i="3"/>
  <c r="L157" i="3"/>
  <c r="E158" i="3"/>
  <c r="M158" i="3"/>
  <c r="L158" i="3"/>
  <c r="E159" i="3"/>
  <c r="L159" i="3"/>
  <c r="M159" i="3" s="1"/>
  <c r="F160" i="3"/>
  <c r="G160" i="3"/>
  <c r="H160" i="3"/>
  <c r="I160" i="3"/>
  <c r="J160" i="3"/>
  <c r="K160" i="3"/>
  <c r="E161" i="3"/>
  <c r="L161" i="3"/>
  <c r="M161" i="3" s="1"/>
  <c r="E162" i="3"/>
  <c r="L162" i="3"/>
  <c r="M162" i="3" s="1"/>
  <c r="E163" i="3"/>
  <c r="L163" i="3"/>
  <c r="M163" i="3"/>
  <c r="E164" i="3"/>
  <c r="L164" i="3"/>
  <c r="E165" i="3"/>
  <c r="M165" i="3"/>
  <c r="L165" i="3"/>
  <c r="E166" i="3"/>
  <c r="L166" i="3"/>
  <c r="M166" i="3"/>
  <c r="E167" i="3"/>
  <c r="M167" i="3" s="1"/>
  <c r="L167" i="3"/>
  <c r="E168" i="3"/>
  <c r="M168" i="3" s="1"/>
  <c r="L168" i="3"/>
  <c r="B174" i="3"/>
  <c r="B176" i="3"/>
  <c r="E176" i="3"/>
  <c r="F176" i="3"/>
  <c r="B177" i="3"/>
  <c r="B179" i="3"/>
  <c r="F179" i="3"/>
  <c r="B180" i="3"/>
  <c r="E181" i="3"/>
  <c r="F181" i="3"/>
  <c r="E184" i="3"/>
  <c r="F184" i="3"/>
  <c r="G184" i="3"/>
  <c r="H184" i="3"/>
  <c r="I184" i="3"/>
  <c r="J184" i="3"/>
  <c r="K184" i="3"/>
  <c r="L184" i="3"/>
  <c r="E185" i="3"/>
  <c r="F185" i="3"/>
  <c r="G185" i="3"/>
  <c r="H185" i="3"/>
  <c r="I185" i="3"/>
  <c r="J185" i="3"/>
  <c r="K185" i="3"/>
  <c r="L185" i="3"/>
  <c r="M298" i="3"/>
  <c r="M299" i="3"/>
  <c r="M300" i="3"/>
  <c r="B348" i="3"/>
  <c r="B350" i="3"/>
  <c r="E350" i="3"/>
  <c r="F350" i="3"/>
  <c r="B351" i="3"/>
  <c r="F353" i="3"/>
  <c r="B354" i="3"/>
  <c r="E355" i="3"/>
  <c r="F355" i="3"/>
  <c r="E358" i="3"/>
  <c r="F358" i="3"/>
  <c r="G358" i="3"/>
  <c r="H358" i="3"/>
  <c r="I358" i="3"/>
  <c r="J358" i="3"/>
  <c r="K358" i="3"/>
  <c r="L358" i="3"/>
  <c r="E359" i="3"/>
  <c r="F359" i="3"/>
  <c r="G359" i="3"/>
  <c r="H359" i="3"/>
  <c r="I359" i="3"/>
  <c r="J359" i="3"/>
  <c r="K359" i="3"/>
  <c r="L359" i="3"/>
  <c r="F361" i="3"/>
  <c r="G361" i="3"/>
  <c r="H361" i="3"/>
  <c r="I361" i="3"/>
  <c r="J361" i="3"/>
  <c r="K361" i="3"/>
  <c r="E362" i="3"/>
  <c r="L362" i="3"/>
  <c r="L361" i="3"/>
  <c r="M362" i="3"/>
  <c r="E363" i="3"/>
  <c r="L363" i="3"/>
  <c r="M363" i="3"/>
  <c r="E364" i="3"/>
  <c r="M364" i="3" s="1"/>
  <c r="L364" i="3"/>
  <c r="E365" i="3"/>
  <c r="M365" i="3"/>
  <c r="L365" i="3"/>
  <c r="E366" i="3"/>
  <c r="L366" i="3"/>
  <c r="M366" i="3" s="1"/>
  <c r="E367" i="3"/>
  <c r="L367" i="3"/>
  <c r="M367" i="3"/>
  <c r="E368" i="3"/>
  <c r="M368" i="3" s="1"/>
  <c r="L368" i="3"/>
  <c r="E369" i="3"/>
  <c r="M369" i="3" s="1"/>
  <c r="L369" i="3"/>
  <c r="E370" i="3"/>
  <c r="L370" i="3"/>
  <c r="M370" i="3"/>
  <c r="E371" i="3"/>
  <c r="L371" i="3"/>
  <c r="M371" i="3"/>
  <c r="E372" i="3"/>
  <c r="M372" i="3" s="1"/>
  <c r="L372" i="3"/>
  <c r="E373" i="3"/>
  <c r="M373" i="3" s="1"/>
  <c r="L373" i="3"/>
  <c r="E374" i="3"/>
  <c r="L374" i="3"/>
  <c r="M374" i="3" s="1"/>
  <c r="F375" i="3"/>
  <c r="G375" i="3"/>
  <c r="H375" i="3"/>
  <c r="I375" i="3"/>
  <c r="I419" i="3" s="1"/>
  <c r="J375" i="3"/>
  <c r="K375" i="3"/>
  <c r="E376" i="3"/>
  <c r="L376" i="3"/>
  <c r="M376" i="3"/>
  <c r="E377" i="3"/>
  <c r="M377" i="3" s="1"/>
  <c r="L377" i="3"/>
  <c r="L375" i="3" s="1"/>
  <c r="E378" i="3"/>
  <c r="M378" i="3" s="1"/>
  <c r="L378" i="3"/>
  <c r="E379" i="3"/>
  <c r="L379" i="3"/>
  <c r="M379" i="3" s="1"/>
  <c r="E380" i="3"/>
  <c r="L380" i="3"/>
  <c r="M380" i="3"/>
  <c r="E381" i="3"/>
  <c r="M381" i="3" s="1"/>
  <c r="L381" i="3"/>
  <c r="E382" i="3"/>
  <c r="M382" i="3" s="1"/>
  <c r="L382" i="3"/>
  <c r="F383" i="3"/>
  <c r="F419" i="3"/>
  <c r="G383" i="3"/>
  <c r="H383" i="3"/>
  <c r="I383" i="3"/>
  <c r="J383" i="3"/>
  <c r="K383" i="3"/>
  <c r="E384" i="3"/>
  <c r="M384" i="3" s="1"/>
  <c r="L384" i="3"/>
  <c r="L383" i="3" s="1"/>
  <c r="E385" i="3"/>
  <c r="E383" i="3" s="1"/>
  <c r="M383" i="3" s="1"/>
  <c r="L385" i="3"/>
  <c r="E386" i="3"/>
  <c r="L386" i="3"/>
  <c r="M386" i="3" s="1"/>
  <c r="E387" i="3"/>
  <c r="L387" i="3"/>
  <c r="M387" i="3"/>
  <c r="E388" i="3"/>
  <c r="F388" i="3"/>
  <c r="G388" i="3"/>
  <c r="H388" i="3"/>
  <c r="I388" i="3"/>
  <c r="J388" i="3"/>
  <c r="K388" i="3"/>
  <c r="L388" i="3"/>
  <c r="M388" i="3" s="1"/>
  <c r="E389" i="3"/>
  <c r="L389" i="3"/>
  <c r="M389" i="3"/>
  <c r="E390" i="3"/>
  <c r="M390" i="3" s="1"/>
  <c r="L390" i="3"/>
  <c r="F391" i="3"/>
  <c r="G391" i="3"/>
  <c r="H391" i="3"/>
  <c r="I391" i="3"/>
  <c r="J391" i="3"/>
  <c r="K391" i="3"/>
  <c r="E392" i="3"/>
  <c r="L392" i="3"/>
  <c r="E393" i="3"/>
  <c r="L393" i="3"/>
  <c r="M393" i="3" s="1"/>
  <c r="E394" i="3"/>
  <c r="L394" i="3"/>
  <c r="M394" i="3"/>
  <c r="E395" i="3"/>
  <c r="M395" i="3" s="1"/>
  <c r="L395" i="3"/>
  <c r="F396" i="3"/>
  <c r="G396" i="3"/>
  <c r="H396" i="3"/>
  <c r="I396" i="3"/>
  <c r="J396" i="3"/>
  <c r="K396" i="3"/>
  <c r="E397" i="3"/>
  <c r="E396" i="3" s="1"/>
  <c r="L397" i="3"/>
  <c r="E398" i="3"/>
  <c r="L398" i="3"/>
  <c r="F399" i="3"/>
  <c r="G399" i="3"/>
  <c r="H399" i="3"/>
  <c r="I399" i="3"/>
  <c r="J399" i="3"/>
  <c r="K399" i="3"/>
  <c r="E400" i="3"/>
  <c r="E399" i="3" s="1"/>
  <c r="M399" i="3" s="1"/>
  <c r="M400" i="3"/>
  <c r="L400" i="3"/>
  <c r="L399" i="3"/>
  <c r="E401" i="3"/>
  <c r="L401" i="3"/>
  <c r="F402" i="3"/>
  <c r="G402" i="3"/>
  <c r="H402" i="3"/>
  <c r="I402" i="3"/>
  <c r="J402" i="3"/>
  <c r="K402" i="3"/>
  <c r="E403" i="3"/>
  <c r="M403" i="3" s="1"/>
  <c r="L403" i="3"/>
  <c r="L402" i="3" s="1"/>
  <c r="E404" i="3"/>
  <c r="L404" i="3"/>
  <c r="M404" i="3"/>
  <c r="E405" i="3"/>
  <c r="E60" i="2" s="1"/>
  <c r="L405" i="3"/>
  <c r="M405" i="3"/>
  <c r="F406" i="3"/>
  <c r="G406" i="3"/>
  <c r="H406" i="3"/>
  <c r="I406" i="3"/>
  <c r="J406" i="3"/>
  <c r="K406" i="3"/>
  <c r="E407" i="3"/>
  <c r="L407" i="3"/>
  <c r="L406" i="3" s="1"/>
  <c r="E408" i="3"/>
  <c r="E406" i="3"/>
  <c r="L408" i="3"/>
  <c r="F409" i="3"/>
  <c r="G409" i="3"/>
  <c r="H409" i="3"/>
  <c r="I409" i="3"/>
  <c r="J409" i="3"/>
  <c r="K409" i="3"/>
  <c r="E410" i="3"/>
  <c r="L410" i="3"/>
  <c r="E411" i="3"/>
  <c r="L411" i="3"/>
  <c r="L409" i="3" s="1"/>
  <c r="F412" i="3"/>
  <c r="G412" i="3"/>
  <c r="H412" i="3"/>
  <c r="I412" i="3"/>
  <c r="G62" i="2"/>
  <c r="J412" i="3"/>
  <c r="H62" i="2"/>
  <c r="K412" i="3"/>
  <c r="I62" i="2" s="1"/>
  <c r="E413" i="3"/>
  <c r="L413" i="3"/>
  <c r="L412" i="3" s="1"/>
  <c r="E414" i="3"/>
  <c r="L414" i="3"/>
  <c r="M414" i="3"/>
  <c r="E415" i="3"/>
  <c r="M415" i="3" s="1"/>
  <c r="L415" i="3"/>
  <c r="E416" i="3"/>
  <c r="M416" i="3"/>
  <c r="L416" i="3"/>
  <c r="E417" i="3"/>
  <c r="M417" i="3"/>
  <c r="L417" i="3"/>
  <c r="E418" i="3"/>
  <c r="L418" i="3"/>
  <c r="M418" i="3"/>
  <c r="M420" i="3"/>
  <c r="M421" i="3"/>
  <c r="E422" i="3"/>
  <c r="L422" i="3"/>
  <c r="E423" i="3"/>
  <c r="M423" i="3" s="1"/>
  <c r="L423" i="3"/>
  <c r="E424" i="3"/>
  <c r="M424" i="3" s="1"/>
  <c r="L424" i="3"/>
  <c r="E425" i="3"/>
  <c r="L425" i="3"/>
  <c r="M425" i="3" s="1"/>
  <c r="F426" i="3"/>
  <c r="G426" i="3"/>
  <c r="G429" i="3"/>
  <c r="H426" i="3"/>
  <c r="H429" i="3" s="1"/>
  <c r="I426" i="3"/>
  <c r="G59" i="2"/>
  <c r="J426" i="3"/>
  <c r="H59" i="2"/>
  <c r="K426" i="3"/>
  <c r="I59" i="2"/>
  <c r="E427" i="3"/>
  <c r="E426" i="3" s="1"/>
  <c r="L427" i="3"/>
  <c r="E428" i="3"/>
  <c r="L428" i="3"/>
  <c r="F429" i="3"/>
  <c r="J429" i="3"/>
  <c r="K429" i="3"/>
  <c r="B433" i="3"/>
  <c r="B435" i="3"/>
  <c r="E435" i="3"/>
  <c r="F435" i="3"/>
  <c r="B436" i="3"/>
  <c r="B438" i="3"/>
  <c r="F438" i="3"/>
  <c r="B439" i="3"/>
  <c r="E440" i="3"/>
  <c r="F440" i="3"/>
  <c r="E443" i="3"/>
  <c r="F443" i="3"/>
  <c r="G443" i="3"/>
  <c r="H443" i="3"/>
  <c r="I443" i="3"/>
  <c r="J443" i="3"/>
  <c r="K443" i="3"/>
  <c r="L443" i="3"/>
  <c r="E444" i="3"/>
  <c r="F444" i="3"/>
  <c r="G444" i="3"/>
  <c r="H444" i="3"/>
  <c r="I444" i="3"/>
  <c r="J444" i="3"/>
  <c r="K444" i="3"/>
  <c r="L444" i="3"/>
  <c r="B449" i="3"/>
  <c r="B451" i="3"/>
  <c r="E451" i="3"/>
  <c r="F451" i="3"/>
  <c r="B452" i="3"/>
  <c r="B454" i="3"/>
  <c r="F454" i="3"/>
  <c r="E456" i="3"/>
  <c r="F456" i="3"/>
  <c r="E459" i="3"/>
  <c r="F459" i="3"/>
  <c r="G459" i="3"/>
  <c r="H459" i="3"/>
  <c r="I459" i="3"/>
  <c r="J459" i="3"/>
  <c r="K459" i="3"/>
  <c r="L459" i="3"/>
  <c r="E460" i="3"/>
  <c r="F460" i="3"/>
  <c r="G460" i="3"/>
  <c r="H460" i="3"/>
  <c r="I460" i="3"/>
  <c r="J460" i="3"/>
  <c r="K460" i="3"/>
  <c r="L460" i="3"/>
  <c r="F461" i="3"/>
  <c r="G461" i="3"/>
  <c r="H461" i="3"/>
  <c r="I461" i="3"/>
  <c r="G76" i="2"/>
  <c r="J461" i="3"/>
  <c r="H76" i="2" s="1"/>
  <c r="K461" i="3"/>
  <c r="I76" i="2"/>
  <c r="L461" i="3"/>
  <c r="E462" i="3"/>
  <c r="L462" i="3"/>
  <c r="Q87" i="1"/>
  <c r="E463" i="3"/>
  <c r="M463" i="3" s="1"/>
  <c r="L463" i="3"/>
  <c r="E464" i="3"/>
  <c r="P88" i="1"/>
  <c r="F88" i="1" s="1"/>
  <c r="L464" i="3"/>
  <c r="F465" i="3"/>
  <c r="G465" i="3"/>
  <c r="H465" i="3"/>
  <c r="I465" i="3"/>
  <c r="J465" i="3"/>
  <c r="K465" i="3"/>
  <c r="E466" i="3"/>
  <c r="L466" i="3"/>
  <c r="E467" i="3"/>
  <c r="L467" i="3"/>
  <c r="M467" i="3" s="1"/>
  <c r="F468" i="3"/>
  <c r="G468" i="3"/>
  <c r="H468" i="3"/>
  <c r="I468" i="3"/>
  <c r="J468" i="3"/>
  <c r="K468" i="3"/>
  <c r="E469" i="3"/>
  <c r="L469" i="3"/>
  <c r="E470" i="3"/>
  <c r="L470" i="3"/>
  <c r="M470" i="3" s="1"/>
  <c r="F471" i="3"/>
  <c r="G471" i="3"/>
  <c r="H471" i="3"/>
  <c r="I471" i="3"/>
  <c r="G80" i="2" s="1"/>
  <c r="J471" i="3"/>
  <c r="H80" i="2"/>
  <c r="K471" i="3"/>
  <c r="I80" i="2" s="1"/>
  <c r="E472" i="3"/>
  <c r="L472" i="3"/>
  <c r="E473" i="3"/>
  <c r="L473" i="3"/>
  <c r="M473" i="3" s="1"/>
  <c r="E474" i="3"/>
  <c r="L474" i="3"/>
  <c r="E475" i="3"/>
  <c r="P94" i="1" s="1"/>
  <c r="F94" i="1" s="1"/>
  <c r="L475" i="3"/>
  <c r="E476" i="3"/>
  <c r="M476" i="3" s="1"/>
  <c r="L476" i="3"/>
  <c r="E477" i="3"/>
  <c r="L477" i="3"/>
  <c r="F478" i="3"/>
  <c r="G478" i="3"/>
  <c r="H478" i="3"/>
  <c r="I478" i="3"/>
  <c r="J478" i="3"/>
  <c r="K478" i="3"/>
  <c r="E479" i="3"/>
  <c r="E82" i="2"/>
  <c r="L479" i="3"/>
  <c r="M479" i="3" s="1"/>
  <c r="E480" i="3"/>
  <c r="L480" i="3"/>
  <c r="F481" i="3"/>
  <c r="G481" i="3"/>
  <c r="H481" i="3"/>
  <c r="I481" i="3"/>
  <c r="J481" i="3"/>
  <c r="K481" i="3"/>
  <c r="E482" i="3"/>
  <c r="M482" i="3" s="1"/>
  <c r="L482" i="3"/>
  <c r="E483" i="3"/>
  <c r="L483" i="3"/>
  <c r="E484" i="3"/>
  <c r="L484" i="3"/>
  <c r="M484" i="3" s="1"/>
  <c r="E485" i="3"/>
  <c r="L485" i="3"/>
  <c r="M485" i="3"/>
  <c r="E486" i="3"/>
  <c r="L486" i="3"/>
  <c r="E487" i="3"/>
  <c r="M487" i="3"/>
  <c r="L487" i="3"/>
  <c r="E488" i="3"/>
  <c r="L488" i="3"/>
  <c r="M488" i="3"/>
  <c r="E489" i="3"/>
  <c r="M489" i="3" s="1"/>
  <c r="L489" i="3"/>
  <c r="E490" i="3"/>
  <c r="M490" i="3" s="1"/>
  <c r="L490" i="3"/>
  <c r="E491" i="3"/>
  <c r="L491" i="3"/>
  <c r="E492" i="3"/>
  <c r="M492" i="3" s="1"/>
  <c r="L492" i="3"/>
  <c r="E493" i="3"/>
  <c r="M493" i="3" s="1"/>
  <c r="L493" i="3"/>
  <c r="E494" i="3"/>
  <c r="L494" i="3"/>
  <c r="M494" i="3" s="1"/>
  <c r="E495" i="3"/>
  <c r="L495" i="3"/>
  <c r="M495" i="3" s="1"/>
  <c r="E496" i="3"/>
  <c r="M496" i="3" s="1"/>
  <c r="L496" i="3"/>
  <c r="F497" i="3"/>
  <c r="F597" i="3" s="1"/>
  <c r="F446" i="3" s="1"/>
  <c r="G497" i="3"/>
  <c r="H497" i="3"/>
  <c r="I497" i="3"/>
  <c r="G71" i="2"/>
  <c r="J497" i="3"/>
  <c r="H71" i="2" s="1"/>
  <c r="K497" i="3"/>
  <c r="I71" i="2"/>
  <c r="E498" i="3"/>
  <c r="M498" i="3" s="1"/>
  <c r="L498" i="3"/>
  <c r="E499" i="3"/>
  <c r="L499" i="3"/>
  <c r="M499" i="3" s="1"/>
  <c r="E500" i="3"/>
  <c r="L500" i="3"/>
  <c r="E501" i="3"/>
  <c r="M501" i="3"/>
  <c r="L501" i="3"/>
  <c r="E502" i="3"/>
  <c r="M502" i="3" s="1"/>
  <c r="E72" i="2"/>
  <c r="L502" i="3"/>
  <c r="F503" i="3"/>
  <c r="G503" i="3"/>
  <c r="H503" i="3"/>
  <c r="I503" i="3"/>
  <c r="J503" i="3"/>
  <c r="K503" i="3"/>
  <c r="E504" i="3"/>
  <c r="L504" i="3"/>
  <c r="M504" i="3" s="1"/>
  <c r="E505" i="3"/>
  <c r="L505" i="3"/>
  <c r="M505" i="3"/>
  <c r="E506" i="3"/>
  <c r="M506" i="3" s="1"/>
  <c r="L506" i="3"/>
  <c r="E507" i="3"/>
  <c r="M507" i="3"/>
  <c r="L507" i="3"/>
  <c r="E508" i="3"/>
  <c r="L508" i="3"/>
  <c r="M508" i="3" s="1"/>
  <c r="E509" i="3"/>
  <c r="L509" i="3"/>
  <c r="M509" i="3"/>
  <c r="E510" i="3"/>
  <c r="M510" i="3" s="1"/>
  <c r="L510" i="3"/>
  <c r="E511" i="3"/>
  <c r="M511" i="3" s="1"/>
  <c r="L511" i="3"/>
  <c r="F512" i="3"/>
  <c r="G512" i="3"/>
  <c r="H512" i="3"/>
  <c r="I512" i="3"/>
  <c r="J512" i="3"/>
  <c r="K512" i="3"/>
  <c r="E513" i="3"/>
  <c r="L513" i="3"/>
  <c r="E514" i="3"/>
  <c r="L514" i="3"/>
  <c r="M514" i="3"/>
  <c r="E515" i="3"/>
  <c r="L515" i="3"/>
  <c r="M515" i="3"/>
  <c r="F516" i="3"/>
  <c r="G516" i="3"/>
  <c r="H516" i="3"/>
  <c r="I516" i="3"/>
  <c r="J516" i="3"/>
  <c r="K516" i="3"/>
  <c r="E517" i="3"/>
  <c r="M517" i="3" s="1"/>
  <c r="L517" i="3"/>
  <c r="E518" i="3"/>
  <c r="L518" i="3"/>
  <c r="E519" i="3"/>
  <c r="M519" i="3" s="1"/>
  <c r="L519" i="3"/>
  <c r="E520" i="3"/>
  <c r="M520" i="3" s="1"/>
  <c r="L520" i="3"/>
  <c r="F521" i="3"/>
  <c r="G521" i="3"/>
  <c r="H521" i="3"/>
  <c r="I521" i="3"/>
  <c r="J521" i="3"/>
  <c r="K521" i="3"/>
  <c r="I88" i="2" s="1"/>
  <c r="E522" i="3"/>
  <c r="E521" i="3"/>
  <c r="L522" i="3"/>
  <c r="E523" i="3"/>
  <c r="L523" i="3"/>
  <c r="M523" i="3" s="1"/>
  <c r="F524" i="3"/>
  <c r="G524" i="3"/>
  <c r="H524" i="3"/>
  <c r="I524" i="3"/>
  <c r="J524" i="3"/>
  <c r="K524" i="3"/>
  <c r="E525" i="3"/>
  <c r="L525" i="3"/>
  <c r="M525" i="3"/>
  <c r="E526" i="3"/>
  <c r="L526" i="3"/>
  <c r="M526" i="3" s="1"/>
  <c r="E527" i="3"/>
  <c r="L527" i="3"/>
  <c r="E528" i="3"/>
  <c r="M528" i="3" s="1"/>
  <c r="L528" i="3"/>
  <c r="E529" i="3"/>
  <c r="L529" i="3"/>
  <c r="M529" i="3" s="1"/>
  <c r="E530" i="3"/>
  <c r="L530" i="3"/>
  <c r="M530" i="3" s="1"/>
  <c r="F531" i="3"/>
  <c r="G531" i="3"/>
  <c r="H531" i="3"/>
  <c r="I531" i="3"/>
  <c r="G89" i="2" s="1"/>
  <c r="J531" i="3"/>
  <c r="H89" i="2"/>
  <c r="K531" i="3"/>
  <c r="I89" i="2" s="1"/>
  <c r="E532" i="3"/>
  <c r="M532" i="3"/>
  <c r="L532" i="3"/>
  <c r="E533" i="3"/>
  <c r="L533" i="3"/>
  <c r="M533" i="3" s="1"/>
  <c r="E534" i="3"/>
  <c r="L534" i="3"/>
  <c r="M534" i="3"/>
  <c r="E535" i="3"/>
  <c r="E84" i="2" s="1"/>
  <c r="L535" i="3"/>
  <c r="M535" i="3"/>
  <c r="F536" i="3"/>
  <c r="G536" i="3"/>
  <c r="H536" i="3"/>
  <c r="I536" i="3"/>
  <c r="G85" i="2" s="1"/>
  <c r="F85" i="2" s="1"/>
  <c r="J536" i="3"/>
  <c r="H85" i="2"/>
  <c r="K536" i="3"/>
  <c r="I85" i="2"/>
  <c r="E537" i="3"/>
  <c r="M537" i="3" s="1"/>
  <c r="L537" i="3"/>
  <c r="E538" i="3"/>
  <c r="M538" i="3"/>
  <c r="L538" i="3"/>
  <c r="E539" i="3"/>
  <c r="L539" i="3"/>
  <c r="L536" i="3"/>
  <c r="E540" i="3"/>
  <c r="M540" i="3" s="1"/>
  <c r="L540" i="3"/>
  <c r="F541" i="3"/>
  <c r="G541" i="3"/>
  <c r="H541" i="3"/>
  <c r="I541" i="3"/>
  <c r="J541" i="3"/>
  <c r="K541" i="3"/>
  <c r="E542" i="3"/>
  <c r="E73" i="2"/>
  <c r="L542" i="3"/>
  <c r="E543" i="3"/>
  <c r="L543" i="3"/>
  <c r="M543" i="3" s="1"/>
  <c r="F544" i="3"/>
  <c r="G544" i="3"/>
  <c r="H544" i="3"/>
  <c r="I544" i="3"/>
  <c r="J544" i="3"/>
  <c r="K544" i="3"/>
  <c r="E545" i="3"/>
  <c r="M545" i="3" s="1"/>
  <c r="L545" i="3"/>
  <c r="E546" i="3"/>
  <c r="M546" i="3"/>
  <c r="L546" i="3"/>
  <c r="E547" i="3"/>
  <c r="L547" i="3"/>
  <c r="Q112" i="1"/>
  <c r="E548" i="3"/>
  <c r="P113" i="1" s="1"/>
  <c r="F113" i="1" s="1"/>
  <c r="L548" i="3"/>
  <c r="Q113" i="1" s="1"/>
  <c r="E549" i="3"/>
  <c r="L549" i="3"/>
  <c r="M549" i="3"/>
  <c r="E550" i="3"/>
  <c r="M550" i="3" s="1"/>
  <c r="L550" i="3"/>
  <c r="E551" i="3"/>
  <c r="L551" i="3"/>
  <c r="E552" i="3"/>
  <c r="L552" i="3"/>
  <c r="M552" i="3"/>
  <c r="E553" i="3"/>
  <c r="M553" i="3" s="1"/>
  <c r="L553" i="3"/>
  <c r="E554" i="3"/>
  <c r="M554" i="3" s="1"/>
  <c r="L554" i="3"/>
  <c r="E555" i="3"/>
  <c r="L555" i="3"/>
  <c r="E556" i="3"/>
  <c r="M556" i="3" s="1"/>
  <c r="L556" i="3"/>
  <c r="E557" i="3"/>
  <c r="L557" i="3"/>
  <c r="E558" i="3"/>
  <c r="M558" i="3"/>
  <c r="L558" i="3"/>
  <c r="E559" i="3"/>
  <c r="L559" i="3"/>
  <c r="Q117" i="1"/>
  <c r="E560" i="3"/>
  <c r="M560" i="3" s="1"/>
  <c r="L560" i="3"/>
  <c r="E561" i="3"/>
  <c r="M561" i="3" s="1"/>
  <c r="L561" i="3"/>
  <c r="E562" i="3"/>
  <c r="M562" i="3"/>
  <c r="L562" i="3"/>
  <c r="E563" i="3"/>
  <c r="L563" i="3"/>
  <c r="E564" i="3"/>
  <c r="M564" i="3" s="1"/>
  <c r="L564" i="3"/>
  <c r="E565" i="3"/>
  <c r="L565" i="3"/>
  <c r="M565" i="3"/>
  <c r="F566" i="3"/>
  <c r="G566" i="3"/>
  <c r="H566" i="3"/>
  <c r="I566" i="3"/>
  <c r="J566" i="3"/>
  <c r="K566" i="3"/>
  <c r="E567" i="3"/>
  <c r="L567" i="3"/>
  <c r="M567" i="3"/>
  <c r="E568" i="3"/>
  <c r="M568" i="3" s="1"/>
  <c r="L568" i="3"/>
  <c r="E569" i="3"/>
  <c r="M569" i="3" s="1"/>
  <c r="L569" i="3"/>
  <c r="E570" i="3"/>
  <c r="M570" i="3" s="1"/>
  <c r="L570" i="3"/>
  <c r="E571" i="3"/>
  <c r="L571" i="3"/>
  <c r="M571" i="3"/>
  <c r="E572" i="3"/>
  <c r="L572" i="3"/>
  <c r="M572" i="3" s="1"/>
  <c r="E573" i="3"/>
  <c r="L573" i="3"/>
  <c r="E574" i="3"/>
  <c r="L574" i="3"/>
  <c r="M574" i="3"/>
  <c r="E575" i="3"/>
  <c r="L575" i="3"/>
  <c r="M575" i="3"/>
  <c r="E576" i="3"/>
  <c r="M576" i="3" s="1"/>
  <c r="L576" i="3"/>
  <c r="E577" i="3"/>
  <c r="L577" i="3"/>
  <c r="E578" i="3"/>
  <c r="L578" i="3"/>
  <c r="M578" i="3"/>
  <c r="E579" i="3"/>
  <c r="M579" i="3" s="1"/>
  <c r="L579" i="3"/>
  <c r="E580" i="3"/>
  <c r="L580" i="3"/>
  <c r="E581" i="3"/>
  <c r="L581" i="3"/>
  <c r="E582" i="3"/>
  <c r="M582" i="3" s="1"/>
  <c r="L582" i="3"/>
  <c r="E583" i="3"/>
  <c r="L583" i="3"/>
  <c r="M583" i="3" s="1"/>
  <c r="E584" i="3"/>
  <c r="L584" i="3"/>
  <c r="M584" i="3" s="1"/>
  <c r="E585" i="3"/>
  <c r="M585" i="3" s="1"/>
  <c r="L585" i="3"/>
  <c r="F586" i="3"/>
  <c r="G586" i="3"/>
  <c r="H586" i="3"/>
  <c r="I586" i="3"/>
  <c r="J586" i="3"/>
  <c r="K586" i="3"/>
  <c r="E587" i="3"/>
  <c r="L587" i="3"/>
  <c r="E588" i="3"/>
  <c r="L588" i="3"/>
  <c r="M588" i="3"/>
  <c r="E589" i="3"/>
  <c r="M589" i="3" s="1"/>
  <c r="L589" i="3"/>
  <c r="E590" i="3"/>
  <c r="M590" i="3"/>
  <c r="L590" i="3"/>
  <c r="F591" i="3"/>
  <c r="G591" i="3"/>
  <c r="H591" i="3"/>
  <c r="I591" i="3"/>
  <c r="G95" i="2"/>
  <c r="J591" i="3"/>
  <c r="H95" i="2" s="1"/>
  <c r="F95" i="2" s="1"/>
  <c r="K591" i="3"/>
  <c r="I95" i="2"/>
  <c r="E592" i="3"/>
  <c r="L592" i="3"/>
  <c r="E593" i="3"/>
  <c r="M593" i="3"/>
  <c r="L593" i="3"/>
  <c r="E594" i="3"/>
  <c r="M594" i="3" s="1"/>
  <c r="E96" i="2"/>
  <c r="L594" i="3"/>
  <c r="E595" i="3"/>
  <c r="L595" i="3"/>
  <c r="M595" i="3"/>
  <c r="E596" i="3"/>
  <c r="L596" i="3"/>
  <c r="M596" i="3" s="1"/>
  <c r="M607" i="3"/>
  <c r="B621" i="3"/>
  <c r="B623" i="3"/>
  <c r="E623" i="3"/>
  <c r="F623" i="3"/>
  <c r="B624" i="3"/>
  <c r="B626" i="3"/>
  <c r="F626" i="3"/>
  <c r="B627" i="3"/>
  <c r="E628" i="3"/>
  <c r="F628" i="3"/>
  <c r="E631" i="3"/>
  <c r="F631" i="3"/>
  <c r="G631" i="3"/>
  <c r="H631" i="3"/>
  <c r="I631" i="3"/>
  <c r="J631" i="3"/>
  <c r="K631" i="3"/>
  <c r="L631" i="3"/>
  <c r="E632" i="3"/>
  <c r="F632" i="3"/>
  <c r="G632" i="3"/>
  <c r="H632" i="3"/>
  <c r="I632" i="3"/>
  <c r="J632" i="3"/>
  <c r="K632" i="3"/>
  <c r="L632" i="3"/>
  <c r="C633" i="3"/>
  <c r="C634" i="3"/>
  <c r="C635" i="3" s="1"/>
  <c r="F637" i="3"/>
  <c r="G637" i="3"/>
  <c r="H637" i="3"/>
  <c r="I637" i="3"/>
  <c r="J637" i="3"/>
  <c r="K637" i="3"/>
  <c r="E638" i="3"/>
  <c r="L638" i="3"/>
  <c r="E639" i="3"/>
  <c r="M639" i="3"/>
  <c r="L639" i="3"/>
  <c r="L637" i="3" s="1"/>
  <c r="F640" i="3"/>
  <c r="G640" i="3"/>
  <c r="H640" i="3"/>
  <c r="I640" i="3"/>
  <c r="J640" i="3"/>
  <c r="K640" i="3"/>
  <c r="E641" i="3"/>
  <c r="L641" i="3"/>
  <c r="E642" i="3"/>
  <c r="M642" i="3" s="1"/>
  <c r="L642" i="3"/>
  <c r="E643" i="3"/>
  <c r="L643" i="3"/>
  <c r="E644" i="3"/>
  <c r="M644" i="3" s="1"/>
  <c r="L644" i="3"/>
  <c r="E645" i="3"/>
  <c r="M645" i="3" s="1"/>
  <c r="L645" i="3"/>
  <c r="F646" i="3"/>
  <c r="G646" i="3"/>
  <c r="H646" i="3"/>
  <c r="I646" i="3"/>
  <c r="J646" i="3"/>
  <c r="K646" i="3"/>
  <c r="E647" i="3"/>
  <c r="L647" i="3"/>
  <c r="E648" i="3"/>
  <c r="L648" i="3"/>
  <c r="E649" i="3"/>
  <c r="L649" i="3"/>
  <c r="E650" i="3"/>
  <c r="M650" i="3"/>
  <c r="L650" i="3"/>
  <c r="E651" i="3"/>
  <c r="L651" i="3"/>
  <c r="M651" i="3"/>
  <c r="E652" i="3"/>
  <c r="M652" i="3" s="1"/>
  <c r="L652" i="3"/>
  <c r="E653" i="3"/>
  <c r="L653" i="3"/>
  <c r="E654" i="3"/>
  <c r="L654" i="3"/>
  <c r="M654" i="3"/>
  <c r="F655" i="3"/>
  <c r="G655" i="3"/>
  <c r="H655" i="3"/>
  <c r="I655" i="3"/>
  <c r="J655" i="3"/>
  <c r="K655" i="3"/>
  <c r="E656" i="3"/>
  <c r="L656" i="3"/>
  <c r="M656" i="3" s="1"/>
  <c r="E657" i="3"/>
  <c r="M657" i="3"/>
  <c r="L657" i="3"/>
  <c r="E658" i="3"/>
  <c r="M658" i="3" s="1"/>
  <c r="L658" i="3"/>
  <c r="E659" i="3"/>
  <c r="M659" i="3" s="1"/>
  <c r="L659" i="3"/>
  <c r="E660" i="3"/>
  <c r="L660" i="3"/>
  <c r="M660" i="3" s="1"/>
  <c r="E661" i="3"/>
  <c r="L661" i="3"/>
  <c r="E662" i="3"/>
  <c r="L662" i="3"/>
  <c r="E663" i="3"/>
  <c r="M663" i="3" s="1"/>
  <c r="L663" i="3"/>
  <c r="E664" i="3"/>
  <c r="M664" i="3"/>
  <c r="L664" i="3"/>
  <c r="E665" i="3"/>
  <c r="L665" i="3"/>
  <c r="E666" i="3"/>
  <c r="L666" i="3"/>
  <c r="L655" i="3" s="1"/>
  <c r="E667" i="3"/>
  <c r="L667" i="3"/>
  <c r="M667" i="3" s="1"/>
  <c r="E668" i="3"/>
  <c r="M668" i="3" s="1"/>
  <c r="L668" i="3"/>
  <c r="E669" i="3"/>
  <c r="M669" i="3" s="1"/>
  <c r="L669" i="3"/>
  <c r="E670" i="3"/>
  <c r="L670" i="3"/>
  <c r="M670" i="3" s="1"/>
  <c r="E671" i="3"/>
  <c r="L671" i="3"/>
  <c r="E672" i="3"/>
  <c r="M672" i="3"/>
  <c r="L672" i="3"/>
  <c r="F673" i="3"/>
  <c r="G673" i="3"/>
  <c r="H673" i="3"/>
  <c r="I673" i="3"/>
  <c r="J673" i="3"/>
  <c r="K673" i="3"/>
  <c r="E674" i="3"/>
  <c r="M674" i="3" s="1"/>
  <c r="L674" i="3"/>
  <c r="L673" i="3" s="1"/>
  <c r="E675" i="3"/>
  <c r="L675" i="3"/>
  <c r="E676" i="3"/>
  <c r="L676" i="3"/>
  <c r="F677" i="3"/>
  <c r="G677" i="3"/>
  <c r="H677" i="3"/>
  <c r="I677" i="3"/>
  <c r="J677" i="3"/>
  <c r="K677" i="3"/>
  <c r="E678" i="3"/>
  <c r="L678" i="3"/>
  <c r="E679" i="3"/>
  <c r="M679" i="3" s="1"/>
  <c r="L679" i="3"/>
  <c r="E680" i="3"/>
  <c r="L680" i="3"/>
  <c r="M680" i="3" s="1"/>
  <c r="E681" i="3"/>
  <c r="L681" i="3"/>
  <c r="E682" i="3"/>
  <c r="M682" i="3" s="1"/>
  <c r="L682" i="3"/>
  <c r="F683" i="3"/>
  <c r="G683" i="3"/>
  <c r="H683" i="3"/>
  <c r="I683" i="3"/>
  <c r="J683" i="3"/>
  <c r="K683" i="3"/>
  <c r="E684" i="3"/>
  <c r="L684" i="3"/>
  <c r="E685" i="3"/>
  <c r="L685" i="3"/>
  <c r="L683" i="3" s="1"/>
  <c r="E686" i="3"/>
  <c r="L686" i="3"/>
  <c r="M686" i="3"/>
  <c r="E687" i="3"/>
  <c r="M687" i="3" s="1"/>
  <c r="L687" i="3"/>
  <c r="E688" i="3"/>
  <c r="M688" i="3" s="1"/>
  <c r="L688" i="3"/>
  <c r="E689" i="3"/>
  <c r="L689" i="3"/>
  <c r="F690" i="3"/>
  <c r="G690" i="3"/>
  <c r="H690" i="3"/>
  <c r="I690" i="3"/>
  <c r="J690" i="3"/>
  <c r="K690" i="3"/>
  <c r="E691" i="3"/>
  <c r="L691" i="3"/>
  <c r="E692" i="3"/>
  <c r="M692" i="3" s="1"/>
  <c r="L692" i="3"/>
  <c r="E693" i="3"/>
  <c r="E690" i="3" s="1"/>
  <c r="L693" i="3"/>
  <c r="E694" i="3"/>
  <c r="L694" i="3"/>
  <c r="E695" i="3"/>
  <c r="L695" i="3"/>
  <c r="E696" i="3"/>
  <c r="L696" i="3"/>
  <c r="M696" i="3" s="1"/>
  <c r="E697" i="3"/>
  <c r="M697" i="3" s="1"/>
  <c r="L697" i="3"/>
  <c r="E698" i="3"/>
  <c r="L698" i="3"/>
  <c r="F699" i="3"/>
  <c r="G699" i="3"/>
  <c r="H699" i="3"/>
  <c r="I699" i="3"/>
  <c r="J699" i="3"/>
  <c r="K699" i="3"/>
  <c r="E700" i="3"/>
  <c r="L700" i="3"/>
  <c r="E701" i="3"/>
  <c r="L701" i="3"/>
  <c r="M701" i="3" s="1"/>
  <c r="E702" i="3"/>
  <c r="M702" i="3" s="1"/>
  <c r="L702" i="3"/>
  <c r="E703" i="3"/>
  <c r="M703" i="3" s="1"/>
  <c r="L703" i="3"/>
  <c r="E704" i="3"/>
  <c r="L704" i="3"/>
  <c r="E705" i="3"/>
  <c r="M705" i="3" s="1"/>
  <c r="L705" i="3"/>
  <c r="E706" i="3"/>
  <c r="M706" i="3"/>
  <c r="L706" i="3"/>
  <c r="E707" i="3"/>
  <c r="L707" i="3"/>
  <c r="M707" i="3" s="1"/>
  <c r="F708" i="3"/>
  <c r="G708" i="3"/>
  <c r="H708" i="3"/>
  <c r="I708" i="3"/>
  <c r="J708" i="3"/>
  <c r="K708" i="3"/>
  <c r="E709" i="3"/>
  <c r="L709" i="3"/>
  <c r="E710" i="3"/>
  <c r="L710" i="3"/>
  <c r="E711" i="3"/>
  <c r="L711" i="3"/>
  <c r="E712" i="3"/>
  <c r="L712" i="3"/>
  <c r="M712" i="3"/>
  <c r="E713" i="3"/>
  <c r="M713" i="3" s="1"/>
  <c r="L713" i="3"/>
  <c r="E714" i="3"/>
  <c r="M714" i="3" s="1"/>
  <c r="L714" i="3"/>
  <c r="F715" i="3"/>
  <c r="G715" i="3"/>
  <c r="H715" i="3"/>
  <c r="I715" i="3"/>
  <c r="J715" i="3"/>
  <c r="K715" i="3"/>
  <c r="E716" i="3"/>
  <c r="L716" i="3"/>
  <c r="E717" i="3"/>
  <c r="M717" i="3"/>
  <c r="L717" i="3"/>
  <c r="E718" i="3"/>
  <c r="L718" i="3"/>
  <c r="M718" i="3"/>
  <c r="E719" i="3"/>
  <c r="L719" i="3"/>
  <c r="E720" i="3"/>
  <c r="L720" i="3"/>
  <c r="E721" i="3"/>
  <c r="L721" i="3"/>
  <c r="F722" i="3"/>
  <c r="G722" i="3"/>
  <c r="H722" i="3"/>
  <c r="I722" i="3"/>
  <c r="J722" i="3"/>
  <c r="K722" i="3"/>
  <c r="E723" i="3"/>
  <c r="L723" i="3"/>
  <c r="E724" i="3"/>
  <c r="M724" i="3" s="1"/>
  <c r="E722" i="3"/>
  <c r="L724" i="3"/>
  <c r="E725" i="3"/>
  <c r="L725" i="3"/>
  <c r="M725" i="3" s="1"/>
  <c r="F726" i="3"/>
  <c r="G726" i="3"/>
  <c r="H726" i="3"/>
  <c r="I726" i="3"/>
  <c r="J726" i="3"/>
  <c r="K726" i="3"/>
  <c r="E727" i="3"/>
  <c r="L727" i="3"/>
  <c r="E728" i="3"/>
  <c r="L728" i="3"/>
  <c r="E729" i="3"/>
  <c r="L729" i="3"/>
  <c r="E730" i="3"/>
  <c r="L730" i="3"/>
  <c r="M730" i="3" s="1"/>
  <c r="E731" i="3"/>
  <c r="L731" i="3"/>
  <c r="E732" i="3"/>
  <c r="L732" i="3"/>
  <c r="E733" i="3"/>
  <c r="L733" i="3"/>
  <c r="F734" i="3"/>
  <c r="G734" i="3"/>
  <c r="H734" i="3"/>
  <c r="I734" i="3"/>
  <c r="J734" i="3"/>
  <c r="K734" i="3"/>
  <c r="K752" i="3" s="1"/>
  <c r="E735" i="3"/>
  <c r="L735" i="3"/>
  <c r="L734" i="3"/>
  <c r="E736" i="3"/>
  <c r="M736" i="3" s="1"/>
  <c r="L736" i="3"/>
  <c r="E737" i="3"/>
  <c r="L737" i="3"/>
  <c r="M737" i="3"/>
  <c r="F738" i="3"/>
  <c r="G738" i="3"/>
  <c r="H738" i="3"/>
  <c r="I738" i="3"/>
  <c r="J738" i="3"/>
  <c r="K738" i="3"/>
  <c r="E739" i="3"/>
  <c r="L739" i="3"/>
  <c r="E740" i="3"/>
  <c r="L740" i="3"/>
  <c r="E741" i="3"/>
  <c r="M741" i="3" s="1"/>
  <c r="L741" i="3"/>
  <c r="E742" i="3"/>
  <c r="L742" i="3"/>
  <c r="M742" i="3" s="1"/>
  <c r="E744" i="3"/>
  <c r="L744" i="3"/>
  <c r="E745" i="3"/>
  <c r="L745" i="3"/>
  <c r="E746" i="3"/>
  <c r="L746" i="3"/>
  <c r="M746" i="3" s="1"/>
  <c r="M747" i="3"/>
  <c r="E748" i="3"/>
  <c r="L748" i="3"/>
  <c r="M748" i="3" s="1"/>
  <c r="M749" i="3"/>
  <c r="M750" i="3"/>
  <c r="M751" i="3"/>
  <c r="D752" i="3"/>
  <c r="M755" i="3"/>
  <c r="M756" i="3"/>
  <c r="B759" i="3"/>
  <c r="B761" i="3"/>
  <c r="E761" i="3"/>
  <c r="F761" i="3"/>
  <c r="B762" i="3"/>
  <c r="B764" i="3"/>
  <c r="F764" i="3"/>
  <c r="B765" i="3"/>
  <c r="E766" i="3"/>
  <c r="F766" i="3"/>
  <c r="E769" i="3"/>
  <c r="F769" i="3"/>
  <c r="G769" i="3"/>
  <c r="H769" i="3"/>
  <c r="I769" i="3"/>
  <c r="J769" i="3"/>
  <c r="K769" i="3"/>
  <c r="L769" i="3"/>
  <c r="E770" i="3"/>
  <c r="F770" i="3"/>
  <c r="G770" i="3"/>
  <c r="H770" i="3"/>
  <c r="I770" i="3"/>
  <c r="J770" i="3"/>
  <c r="K770" i="3"/>
  <c r="L770" i="3"/>
  <c r="C771" i="3"/>
  <c r="C772" i="3"/>
  <c r="C773" i="3"/>
  <c r="F775" i="3"/>
  <c r="G775" i="3"/>
  <c r="H775" i="3"/>
  <c r="I775" i="3"/>
  <c r="J775" i="3"/>
  <c r="K775" i="3"/>
  <c r="E776" i="3"/>
  <c r="E775" i="3"/>
  <c r="L776" i="3"/>
  <c r="E777" i="3"/>
  <c r="L777" i="3"/>
  <c r="M777" i="3"/>
  <c r="F778" i="3"/>
  <c r="G778" i="3"/>
  <c r="H778" i="3"/>
  <c r="I778" i="3"/>
  <c r="J778" i="3"/>
  <c r="K778" i="3"/>
  <c r="E779" i="3"/>
  <c r="L779" i="3"/>
  <c r="E780" i="3"/>
  <c r="L780" i="3"/>
  <c r="E781" i="3"/>
  <c r="L781" i="3"/>
  <c r="M781" i="3" s="1"/>
  <c r="E782" i="3"/>
  <c r="L782" i="3"/>
  <c r="M782" i="3"/>
  <c r="E783" i="3"/>
  <c r="M783" i="3" s="1"/>
  <c r="L783" i="3"/>
  <c r="F784" i="3"/>
  <c r="G784" i="3"/>
  <c r="H784" i="3"/>
  <c r="I784" i="3"/>
  <c r="J784" i="3"/>
  <c r="K784" i="3"/>
  <c r="E785" i="3"/>
  <c r="L785" i="3"/>
  <c r="M785" i="3" s="1"/>
  <c r="E786" i="3"/>
  <c r="L786" i="3"/>
  <c r="E787" i="3"/>
  <c r="L787" i="3"/>
  <c r="E788" i="3"/>
  <c r="L788" i="3"/>
  <c r="E789" i="3"/>
  <c r="M789" i="3" s="1"/>
  <c r="L789" i="3"/>
  <c r="E790" i="3"/>
  <c r="L790" i="3"/>
  <c r="M790" i="3" s="1"/>
  <c r="E791" i="3"/>
  <c r="L791" i="3"/>
  <c r="M791" i="3" s="1"/>
  <c r="E792" i="3"/>
  <c r="M792" i="3" s="1"/>
  <c r="L792" i="3"/>
  <c r="F793" i="3"/>
  <c r="G793" i="3"/>
  <c r="H793" i="3"/>
  <c r="I793" i="3"/>
  <c r="J793" i="3"/>
  <c r="K793" i="3"/>
  <c r="E794" i="3"/>
  <c r="L794" i="3"/>
  <c r="E795" i="3"/>
  <c r="M795" i="3" s="1"/>
  <c r="L795" i="3"/>
  <c r="E796" i="3"/>
  <c r="L796" i="3"/>
  <c r="M796" i="3"/>
  <c r="E797" i="3"/>
  <c r="L797" i="3"/>
  <c r="E798" i="3"/>
  <c r="M798" i="3"/>
  <c r="L798" i="3"/>
  <c r="E799" i="3"/>
  <c r="L799" i="3"/>
  <c r="M799" i="3"/>
  <c r="E800" i="3"/>
  <c r="M800" i="3" s="1"/>
  <c r="L800" i="3"/>
  <c r="E801" i="3"/>
  <c r="L801" i="3"/>
  <c r="E802" i="3"/>
  <c r="L802" i="3"/>
  <c r="M802" i="3"/>
  <c r="E803" i="3"/>
  <c r="L803" i="3"/>
  <c r="M803" i="3"/>
  <c r="E804" i="3"/>
  <c r="L804" i="3"/>
  <c r="E805" i="3"/>
  <c r="L805" i="3"/>
  <c r="M805" i="3" s="1"/>
  <c r="E806" i="3"/>
  <c r="L806" i="3"/>
  <c r="E807" i="3"/>
  <c r="L807" i="3"/>
  <c r="E808" i="3"/>
  <c r="L808" i="3"/>
  <c r="E809" i="3"/>
  <c r="L809" i="3"/>
  <c r="E810" i="3"/>
  <c r="L810" i="3"/>
  <c r="M810" i="3" s="1"/>
  <c r="F811" i="3"/>
  <c r="G811" i="3"/>
  <c r="H811" i="3"/>
  <c r="I811" i="3"/>
  <c r="J811" i="3"/>
  <c r="K811" i="3"/>
  <c r="E812" i="3"/>
  <c r="L812" i="3"/>
  <c r="E813" i="3"/>
  <c r="L813" i="3"/>
  <c r="E814" i="3"/>
  <c r="M814" i="3"/>
  <c r="L814" i="3"/>
  <c r="F815" i="3"/>
  <c r="G815" i="3"/>
  <c r="H815" i="3"/>
  <c r="I815" i="3"/>
  <c r="J815" i="3"/>
  <c r="K815" i="3"/>
  <c r="E816" i="3"/>
  <c r="M816" i="3" s="1"/>
  <c r="L816" i="3"/>
  <c r="E817" i="3"/>
  <c r="E815" i="3" s="1"/>
  <c r="L817" i="3"/>
  <c r="E818" i="3"/>
  <c r="L818" i="3"/>
  <c r="E819" i="3"/>
  <c r="M819" i="3" s="1"/>
  <c r="L819" i="3"/>
  <c r="E820" i="3"/>
  <c r="L820" i="3"/>
  <c r="M820" i="3" s="1"/>
  <c r="F821" i="3"/>
  <c r="F890" i="3" s="1"/>
  <c r="G821" i="3"/>
  <c r="H821" i="3"/>
  <c r="I821" i="3"/>
  <c r="J821" i="3"/>
  <c r="K821" i="3"/>
  <c r="E822" i="3"/>
  <c r="L822" i="3"/>
  <c r="M822" i="3" s="1"/>
  <c r="E823" i="3"/>
  <c r="L823" i="3"/>
  <c r="E824" i="3"/>
  <c r="L824" i="3"/>
  <c r="E825" i="3"/>
  <c r="L825" i="3"/>
  <c r="M825" i="3"/>
  <c r="E826" i="3"/>
  <c r="L826" i="3"/>
  <c r="E827" i="3"/>
  <c r="M827" i="3"/>
  <c r="L827" i="3"/>
  <c r="F828" i="3"/>
  <c r="G828" i="3"/>
  <c r="H828" i="3"/>
  <c r="H890" i="3" s="1"/>
  <c r="I828" i="3"/>
  <c r="I890" i="3" s="1"/>
  <c r="J828" i="3"/>
  <c r="K828" i="3"/>
  <c r="E829" i="3"/>
  <c r="L829" i="3"/>
  <c r="E830" i="3"/>
  <c r="L830" i="3"/>
  <c r="E831" i="3"/>
  <c r="M831" i="3" s="1"/>
  <c r="L831" i="3"/>
  <c r="E832" i="3"/>
  <c r="M832" i="3"/>
  <c r="L832" i="3"/>
  <c r="E833" i="3"/>
  <c r="L833" i="3"/>
  <c r="E834" i="3"/>
  <c r="M834" i="3" s="1"/>
  <c r="L834" i="3"/>
  <c r="E835" i="3"/>
  <c r="M835" i="3" s="1"/>
  <c r="L835" i="3"/>
  <c r="E836" i="3"/>
  <c r="L836" i="3"/>
  <c r="F837" i="3"/>
  <c r="G837" i="3"/>
  <c r="H837" i="3"/>
  <c r="I837" i="3"/>
  <c r="J837" i="3"/>
  <c r="K837" i="3"/>
  <c r="E838" i="3"/>
  <c r="M838" i="3"/>
  <c r="L838" i="3"/>
  <c r="E839" i="3"/>
  <c r="L839" i="3"/>
  <c r="E840" i="3"/>
  <c r="L840" i="3"/>
  <c r="L837" i="3" s="1"/>
  <c r="E841" i="3"/>
  <c r="L841" i="3"/>
  <c r="M841" i="3"/>
  <c r="E842" i="3"/>
  <c r="M842" i="3" s="1"/>
  <c r="L842" i="3"/>
  <c r="E843" i="3"/>
  <c r="L843" i="3"/>
  <c r="E844" i="3"/>
  <c r="L844" i="3"/>
  <c r="M844" i="3"/>
  <c r="E845" i="3"/>
  <c r="M845" i="3" s="1"/>
  <c r="L845" i="3"/>
  <c r="F846" i="3"/>
  <c r="G846" i="3"/>
  <c r="H846" i="3"/>
  <c r="I846" i="3"/>
  <c r="J846" i="3"/>
  <c r="K846" i="3"/>
  <c r="E847" i="3"/>
  <c r="L847" i="3"/>
  <c r="M847" i="3"/>
  <c r="E848" i="3"/>
  <c r="M848" i="3" s="1"/>
  <c r="L848" i="3"/>
  <c r="E849" i="3"/>
  <c r="E846" i="3" s="1"/>
  <c r="L849" i="3"/>
  <c r="E850" i="3"/>
  <c r="L850" i="3"/>
  <c r="M850" i="3" s="1"/>
  <c r="E851" i="3"/>
  <c r="M851" i="3" s="1"/>
  <c r="L851" i="3"/>
  <c r="E852" i="3"/>
  <c r="L852" i="3"/>
  <c r="L846" i="3" s="1"/>
  <c r="F853" i="3"/>
  <c r="G853" i="3"/>
  <c r="H853" i="3"/>
  <c r="I853" i="3"/>
  <c r="J853" i="3"/>
  <c r="K853" i="3"/>
  <c r="E854" i="3"/>
  <c r="M854" i="3" s="1"/>
  <c r="L854" i="3"/>
  <c r="E855" i="3"/>
  <c r="L855" i="3"/>
  <c r="E856" i="3"/>
  <c r="L856" i="3"/>
  <c r="E857" i="3"/>
  <c r="L857" i="3"/>
  <c r="E858" i="3"/>
  <c r="L858" i="3"/>
  <c r="M858" i="3" s="1"/>
  <c r="E859" i="3"/>
  <c r="M859" i="3" s="1"/>
  <c r="L859" i="3"/>
  <c r="F860" i="3"/>
  <c r="G860" i="3"/>
  <c r="H860" i="3"/>
  <c r="I860" i="3"/>
  <c r="J860" i="3"/>
  <c r="K860" i="3"/>
  <c r="K890" i="3" s="1"/>
  <c r="E861" i="3"/>
  <c r="L861" i="3"/>
  <c r="E862" i="3"/>
  <c r="L862" i="3"/>
  <c r="E863" i="3"/>
  <c r="L863" i="3"/>
  <c r="M863" i="3"/>
  <c r="F864" i="3"/>
  <c r="G864" i="3"/>
  <c r="H864" i="3"/>
  <c r="I864" i="3"/>
  <c r="J864" i="3"/>
  <c r="K864" i="3"/>
  <c r="E865" i="3"/>
  <c r="L865" i="3"/>
  <c r="M865" i="3"/>
  <c r="E866" i="3"/>
  <c r="L866" i="3"/>
  <c r="E867" i="3"/>
  <c r="L867" i="3"/>
  <c r="E868" i="3"/>
  <c r="L868" i="3"/>
  <c r="E869" i="3"/>
  <c r="L869" i="3"/>
  <c r="L864" i="3" s="1"/>
  <c r="E870" i="3"/>
  <c r="L870" i="3"/>
  <c r="E871" i="3"/>
  <c r="M871" i="3" s="1"/>
  <c r="L871" i="3"/>
  <c r="F872" i="3"/>
  <c r="G872" i="3"/>
  <c r="H872" i="3"/>
  <c r="I872" i="3"/>
  <c r="J872" i="3"/>
  <c r="K872" i="3"/>
  <c r="E873" i="3"/>
  <c r="L873" i="3"/>
  <c r="E874" i="3"/>
  <c r="L874" i="3"/>
  <c r="E875" i="3"/>
  <c r="M875" i="3"/>
  <c r="L875" i="3"/>
  <c r="F876" i="3"/>
  <c r="G876" i="3"/>
  <c r="H876" i="3"/>
  <c r="I876" i="3"/>
  <c r="J876" i="3"/>
  <c r="K876" i="3"/>
  <c r="E877" i="3"/>
  <c r="M877" i="3" s="1"/>
  <c r="L877" i="3"/>
  <c r="E878" i="3"/>
  <c r="L878" i="3"/>
  <c r="E879" i="3"/>
  <c r="L879" i="3"/>
  <c r="E880" i="3"/>
  <c r="L880" i="3"/>
  <c r="M880" i="3" s="1"/>
  <c r="E882" i="3"/>
  <c r="L882" i="3"/>
  <c r="E883" i="3"/>
  <c r="L883" i="3"/>
  <c r="E884" i="3"/>
  <c r="L884" i="3"/>
  <c r="M885" i="3"/>
  <c r="E886" i="3"/>
  <c r="L886" i="3"/>
  <c r="M887" i="3"/>
  <c r="M888" i="3"/>
  <c r="M889" i="3"/>
  <c r="D890" i="3"/>
  <c r="N890" i="3"/>
  <c r="M893" i="3"/>
  <c r="M894" i="3"/>
  <c r="B897" i="3"/>
  <c r="B899" i="3"/>
  <c r="E899" i="3"/>
  <c r="F899" i="3"/>
  <c r="B900" i="3"/>
  <c r="B902" i="3"/>
  <c r="F902" i="3"/>
  <c r="B903" i="3"/>
  <c r="E904" i="3"/>
  <c r="F904" i="3"/>
  <c r="E907" i="3"/>
  <c r="F907" i="3"/>
  <c r="G907" i="3"/>
  <c r="H907" i="3"/>
  <c r="I907" i="3"/>
  <c r="J907" i="3"/>
  <c r="K907" i="3"/>
  <c r="L907" i="3"/>
  <c r="E908" i="3"/>
  <c r="F908" i="3"/>
  <c r="G908" i="3"/>
  <c r="H908" i="3"/>
  <c r="I908" i="3"/>
  <c r="J908" i="3"/>
  <c r="K908" i="3"/>
  <c r="L908" i="3"/>
  <c r="C909" i="3"/>
  <c r="C910" i="3"/>
  <c r="C911" i="3" s="1"/>
  <c r="F913" i="3"/>
  <c r="G913" i="3"/>
  <c r="H913" i="3"/>
  <c r="I913" i="3"/>
  <c r="J913" i="3"/>
  <c r="K913" i="3"/>
  <c r="E914" i="3"/>
  <c r="L914" i="3"/>
  <c r="E915" i="3"/>
  <c r="L915" i="3"/>
  <c r="L913" i="3" s="1"/>
  <c r="F916" i="3"/>
  <c r="G916" i="3"/>
  <c r="H916" i="3"/>
  <c r="I916" i="3"/>
  <c r="J916" i="3"/>
  <c r="K916" i="3"/>
  <c r="E917" i="3"/>
  <c r="L917" i="3"/>
  <c r="E918" i="3"/>
  <c r="M918" i="3"/>
  <c r="L918" i="3"/>
  <c r="E919" i="3"/>
  <c r="L919" i="3"/>
  <c r="M919" i="3"/>
  <c r="E920" i="3"/>
  <c r="L920" i="3"/>
  <c r="E921" i="3"/>
  <c r="L921" i="3"/>
  <c r="F922" i="3"/>
  <c r="G922" i="3"/>
  <c r="H922" i="3"/>
  <c r="I922" i="3"/>
  <c r="J922" i="3"/>
  <c r="K922" i="3"/>
  <c r="E923" i="3"/>
  <c r="M923" i="3"/>
  <c r="L923" i="3"/>
  <c r="E924" i="3"/>
  <c r="L924" i="3"/>
  <c r="M924" i="3"/>
  <c r="E925" i="3"/>
  <c r="L925" i="3"/>
  <c r="E926" i="3"/>
  <c r="L926" i="3"/>
  <c r="E927" i="3"/>
  <c r="M927" i="3" s="1"/>
  <c r="L927" i="3"/>
  <c r="E928" i="3"/>
  <c r="M928" i="3" s="1"/>
  <c r="L928" i="3"/>
  <c r="E929" i="3"/>
  <c r="L929" i="3"/>
  <c r="M929" i="3"/>
  <c r="E930" i="3"/>
  <c r="M930" i="3" s="1"/>
  <c r="L930" i="3"/>
  <c r="F931" i="3"/>
  <c r="G931" i="3"/>
  <c r="H931" i="3"/>
  <c r="I931" i="3"/>
  <c r="J931" i="3"/>
  <c r="K931" i="3"/>
  <c r="E932" i="3"/>
  <c r="L932" i="3"/>
  <c r="E933" i="3"/>
  <c r="L933" i="3"/>
  <c r="E934" i="3"/>
  <c r="L934" i="3"/>
  <c r="M934" i="3" s="1"/>
  <c r="E935" i="3"/>
  <c r="L935" i="3"/>
  <c r="E936" i="3"/>
  <c r="M936" i="3" s="1"/>
  <c r="L936" i="3"/>
  <c r="E937" i="3"/>
  <c r="L937" i="3"/>
  <c r="E938" i="3"/>
  <c r="L938" i="3"/>
  <c r="E939" i="3"/>
  <c r="M939" i="3" s="1"/>
  <c r="L939" i="3"/>
  <c r="E940" i="3"/>
  <c r="M940" i="3"/>
  <c r="L940" i="3"/>
  <c r="E941" i="3"/>
  <c r="L941" i="3"/>
  <c r="M941" i="3" s="1"/>
  <c r="E942" i="3"/>
  <c r="L942" i="3"/>
  <c r="M942" i="3" s="1"/>
  <c r="E943" i="3"/>
  <c r="M943" i="3" s="1"/>
  <c r="L943" i="3"/>
  <c r="E944" i="3"/>
  <c r="M944" i="3"/>
  <c r="L944" i="3"/>
  <c r="E945" i="3"/>
  <c r="L945" i="3"/>
  <c r="E946" i="3"/>
  <c r="M946" i="3" s="1"/>
  <c r="L946" i="3"/>
  <c r="E947" i="3"/>
  <c r="L947" i="3"/>
  <c r="E948" i="3"/>
  <c r="L948" i="3"/>
  <c r="F949" i="3"/>
  <c r="G949" i="3"/>
  <c r="H949" i="3"/>
  <c r="I949" i="3"/>
  <c r="J949" i="3"/>
  <c r="K949" i="3"/>
  <c r="E950" i="3"/>
  <c r="L950" i="3"/>
  <c r="E951" i="3"/>
  <c r="L951" i="3"/>
  <c r="E952" i="3"/>
  <c r="L952" i="3"/>
  <c r="M952" i="3"/>
  <c r="F953" i="3"/>
  <c r="G953" i="3"/>
  <c r="H953" i="3"/>
  <c r="I953" i="3"/>
  <c r="J953" i="3"/>
  <c r="K953" i="3"/>
  <c r="E954" i="3"/>
  <c r="L954" i="3"/>
  <c r="E955" i="3"/>
  <c r="M955" i="3"/>
  <c r="L955" i="3"/>
  <c r="E956" i="3"/>
  <c r="L956" i="3"/>
  <c r="E957" i="3"/>
  <c r="L957" i="3"/>
  <c r="E958" i="3"/>
  <c r="L958" i="3"/>
  <c r="M958" i="3" s="1"/>
  <c r="F959" i="3"/>
  <c r="G959" i="3"/>
  <c r="H959" i="3"/>
  <c r="I959" i="3"/>
  <c r="J959" i="3"/>
  <c r="K959" i="3"/>
  <c r="E960" i="3"/>
  <c r="L960" i="3"/>
  <c r="M960" i="3" s="1"/>
  <c r="E961" i="3"/>
  <c r="L961" i="3"/>
  <c r="E962" i="3"/>
  <c r="L962" i="3"/>
  <c r="E963" i="3"/>
  <c r="L963" i="3"/>
  <c r="E964" i="3"/>
  <c r="M964" i="3" s="1"/>
  <c r="L964" i="3"/>
  <c r="E965" i="3"/>
  <c r="L965" i="3"/>
  <c r="F966" i="3"/>
  <c r="G966" i="3"/>
  <c r="H966" i="3"/>
  <c r="I966" i="3"/>
  <c r="J966" i="3"/>
  <c r="K966" i="3"/>
  <c r="E967" i="3"/>
  <c r="L967" i="3"/>
  <c r="M967" i="3"/>
  <c r="E968" i="3"/>
  <c r="L968" i="3"/>
  <c r="M968" i="3" s="1"/>
  <c r="E969" i="3"/>
  <c r="M969" i="3" s="1"/>
  <c r="L969" i="3"/>
  <c r="E970" i="3"/>
  <c r="M970" i="3"/>
  <c r="L970" i="3"/>
  <c r="E971" i="3"/>
  <c r="L971" i="3"/>
  <c r="E972" i="3"/>
  <c r="L972" i="3"/>
  <c r="E973" i="3"/>
  <c r="L973" i="3"/>
  <c r="E974" i="3"/>
  <c r="L974" i="3"/>
  <c r="M974" i="3"/>
  <c r="F975" i="3"/>
  <c r="G975" i="3"/>
  <c r="H975" i="3"/>
  <c r="I975" i="3"/>
  <c r="J975" i="3"/>
  <c r="K975" i="3"/>
  <c r="E976" i="3"/>
  <c r="L976" i="3"/>
  <c r="E977" i="3"/>
  <c r="L977" i="3"/>
  <c r="E978" i="3"/>
  <c r="L978" i="3"/>
  <c r="E979" i="3"/>
  <c r="L979" i="3"/>
  <c r="E980" i="3"/>
  <c r="L980" i="3"/>
  <c r="E981" i="3"/>
  <c r="L981" i="3"/>
  <c r="M981" i="3" s="1"/>
  <c r="E982" i="3"/>
  <c r="L982" i="3"/>
  <c r="E983" i="3"/>
  <c r="L983" i="3"/>
  <c r="F984" i="3"/>
  <c r="G984" i="3"/>
  <c r="H984" i="3"/>
  <c r="I984" i="3"/>
  <c r="J984" i="3"/>
  <c r="K984" i="3"/>
  <c r="E985" i="3"/>
  <c r="L985" i="3"/>
  <c r="E986" i="3"/>
  <c r="L986" i="3"/>
  <c r="M986" i="3"/>
  <c r="E987" i="3"/>
  <c r="M987" i="3" s="1"/>
  <c r="L987" i="3"/>
  <c r="E988" i="3"/>
  <c r="M988" i="3" s="1"/>
  <c r="L988" i="3"/>
  <c r="E989" i="3"/>
  <c r="L989" i="3"/>
  <c r="L984" i="3" s="1"/>
  <c r="M989" i="3"/>
  <c r="E990" i="3"/>
  <c r="L990" i="3"/>
  <c r="M990" i="3" s="1"/>
  <c r="F991" i="3"/>
  <c r="G991" i="3"/>
  <c r="H991" i="3"/>
  <c r="I991" i="3"/>
  <c r="J991" i="3"/>
  <c r="K991" i="3"/>
  <c r="E992" i="3"/>
  <c r="M992" i="3"/>
  <c r="L992" i="3"/>
  <c r="E993" i="3"/>
  <c r="L993" i="3"/>
  <c r="M993" i="3" s="1"/>
  <c r="E994" i="3"/>
  <c r="L994" i="3"/>
  <c r="M994" i="3" s="1"/>
  <c r="E995" i="3"/>
  <c r="M995" i="3" s="1"/>
  <c r="L995" i="3"/>
  <c r="E996" i="3"/>
  <c r="L996" i="3"/>
  <c r="E997" i="3"/>
  <c r="M997" i="3" s="1"/>
  <c r="L997" i="3"/>
  <c r="F998" i="3"/>
  <c r="G998" i="3"/>
  <c r="H998" i="3"/>
  <c r="I998" i="3"/>
  <c r="J998" i="3"/>
  <c r="K998" i="3"/>
  <c r="E999" i="3"/>
  <c r="L999" i="3"/>
  <c r="E1000" i="3"/>
  <c r="L1000" i="3"/>
  <c r="E1001" i="3"/>
  <c r="L1001" i="3"/>
  <c r="M1001" i="3"/>
  <c r="F1002" i="3"/>
  <c r="G1002" i="3"/>
  <c r="H1002" i="3"/>
  <c r="I1002" i="3"/>
  <c r="J1002" i="3"/>
  <c r="K1002" i="3"/>
  <c r="E1003" i="3"/>
  <c r="L1003" i="3"/>
  <c r="E1004" i="3"/>
  <c r="L1004" i="3"/>
  <c r="E1005" i="3"/>
  <c r="L1005" i="3"/>
  <c r="M1005" i="3" s="1"/>
  <c r="E1006" i="3"/>
  <c r="L1006" i="3"/>
  <c r="L1002" i="3" s="1"/>
  <c r="L276" i="3" s="1"/>
  <c r="Q59" i="1" s="1"/>
  <c r="E1007" i="3"/>
  <c r="L1007" i="3"/>
  <c r="E1008" i="3"/>
  <c r="M1008" i="3"/>
  <c r="L1008" i="3"/>
  <c r="E1009" i="3"/>
  <c r="M1009" i="3"/>
  <c r="L1009" i="3"/>
  <c r="F1010" i="3"/>
  <c r="G1010" i="3"/>
  <c r="H1010" i="3"/>
  <c r="I1010" i="3"/>
  <c r="J1010" i="3"/>
  <c r="K1010" i="3"/>
  <c r="E1011" i="3"/>
  <c r="M1011" i="3" s="1"/>
  <c r="L1011" i="3"/>
  <c r="E1012" i="3"/>
  <c r="L1012" i="3"/>
  <c r="E1013" i="3"/>
  <c r="L1013" i="3"/>
  <c r="F1014" i="3"/>
  <c r="G1014" i="3"/>
  <c r="H1014" i="3"/>
  <c r="I1014" i="3"/>
  <c r="J1014" i="3"/>
  <c r="K1014" i="3"/>
  <c r="E1015" i="3"/>
  <c r="L1015" i="3"/>
  <c r="E1016" i="3"/>
  <c r="M1016" i="3"/>
  <c r="L1016" i="3"/>
  <c r="E1017" i="3"/>
  <c r="M1017" i="3" s="1"/>
  <c r="L1017" i="3"/>
  <c r="E1018" i="3"/>
  <c r="M1018" i="3" s="1"/>
  <c r="L1018" i="3"/>
  <c r="E1020" i="3"/>
  <c r="L1020" i="3"/>
  <c r="L1019" i="3" s="1"/>
  <c r="E1021" i="3"/>
  <c r="L1021" i="3"/>
  <c r="E1022" i="3"/>
  <c r="L1022" i="3"/>
  <c r="M1022" i="3" s="1"/>
  <c r="M1023" i="3"/>
  <c r="E1024" i="3"/>
  <c r="L1024" i="3"/>
  <c r="M1025" i="3"/>
  <c r="M1026" i="3"/>
  <c r="M1027" i="3"/>
  <c r="D1028" i="3"/>
  <c r="N1028" i="3"/>
  <c r="M1031" i="3"/>
  <c r="M1032" i="3"/>
  <c r="B1035" i="3"/>
  <c r="B1037" i="3"/>
  <c r="E1037" i="3"/>
  <c r="F1037" i="3"/>
  <c r="B1038" i="3"/>
  <c r="B1040" i="3"/>
  <c r="F1040" i="3"/>
  <c r="B1041" i="3"/>
  <c r="E1042" i="3"/>
  <c r="F1042" i="3"/>
  <c r="E1045" i="3"/>
  <c r="F1045" i="3"/>
  <c r="G1045" i="3"/>
  <c r="H1045" i="3"/>
  <c r="I1045" i="3"/>
  <c r="J1045" i="3"/>
  <c r="K1045" i="3"/>
  <c r="L1045" i="3"/>
  <c r="E1046" i="3"/>
  <c r="F1046" i="3"/>
  <c r="G1046" i="3"/>
  <c r="H1046" i="3"/>
  <c r="I1046" i="3"/>
  <c r="J1046" i="3"/>
  <c r="K1046" i="3"/>
  <c r="L1046" i="3"/>
  <c r="C1047" i="3"/>
  <c r="C1048" i="3"/>
  <c r="C1049" i="3"/>
  <c r="F1051" i="3"/>
  <c r="G1051" i="3"/>
  <c r="H1051" i="3"/>
  <c r="I1051" i="3"/>
  <c r="J1051" i="3"/>
  <c r="K1051" i="3"/>
  <c r="E1052" i="3"/>
  <c r="E1051" i="3" s="1"/>
  <c r="M1051" i="3" s="1"/>
  <c r="M1052" i="3"/>
  <c r="L1052" i="3"/>
  <c r="L1051" i="3" s="1"/>
  <c r="E1053" i="3"/>
  <c r="M1053" i="3"/>
  <c r="L1053" i="3"/>
  <c r="F1054" i="3"/>
  <c r="G1054" i="3"/>
  <c r="H1054" i="3"/>
  <c r="I1054" i="3"/>
  <c r="J1054" i="3"/>
  <c r="K1054" i="3"/>
  <c r="E1055" i="3"/>
  <c r="L1055" i="3"/>
  <c r="E1056" i="3"/>
  <c r="M1056" i="3"/>
  <c r="L1056" i="3"/>
  <c r="E1057" i="3"/>
  <c r="M1057" i="3" s="1"/>
  <c r="L1057" i="3"/>
  <c r="E1058" i="3"/>
  <c r="M1058" i="3" s="1"/>
  <c r="L1058" i="3"/>
  <c r="E1059" i="3"/>
  <c r="M1059" i="3" s="1"/>
  <c r="L1059" i="3"/>
  <c r="F1060" i="3"/>
  <c r="G1060" i="3"/>
  <c r="H1060" i="3"/>
  <c r="I1060" i="3"/>
  <c r="J1060" i="3"/>
  <c r="K1060" i="3"/>
  <c r="K1166" i="3" s="1"/>
  <c r="E1061" i="3"/>
  <c r="L1061" i="3"/>
  <c r="E1062" i="3"/>
  <c r="M1062" i="3" s="1"/>
  <c r="L1062" i="3"/>
  <c r="E1063" i="3"/>
  <c r="L1063" i="3"/>
  <c r="M1063" i="3"/>
  <c r="E1064" i="3"/>
  <c r="M1064" i="3" s="1"/>
  <c r="L1064" i="3"/>
  <c r="E1065" i="3"/>
  <c r="M1065" i="3"/>
  <c r="L1065" i="3"/>
  <c r="E1066" i="3"/>
  <c r="L1066" i="3"/>
  <c r="M1066" i="3" s="1"/>
  <c r="E1067" i="3"/>
  <c r="M1067" i="3" s="1"/>
  <c r="L1067" i="3"/>
  <c r="E1068" i="3"/>
  <c r="L1068" i="3"/>
  <c r="F1069" i="3"/>
  <c r="G1069" i="3"/>
  <c r="H1069" i="3"/>
  <c r="H1166" i="3" s="1"/>
  <c r="I1069" i="3"/>
  <c r="I1166" i="3" s="1"/>
  <c r="J1069" i="3"/>
  <c r="K1069" i="3"/>
  <c r="E1070" i="3"/>
  <c r="L1070" i="3"/>
  <c r="E1071" i="3"/>
  <c r="L1071" i="3"/>
  <c r="E1072" i="3"/>
  <c r="M1072" i="3" s="1"/>
  <c r="L1072" i="3"/>
  <c r="E1073" i="3"/>
  <c r="L1073" i="3"/>
  <c r="M1073" i="3"/>
  <c r="E1074" i="3"/>
  <c r="M1074" i="3"/>
  <c r="L1074" i="3"/>
  <c r="E1075" i="3"/>
  <c r="M1075" i="3" s="1"/>
  <c r="L1075" i="3"/>
  <c r="E1076" i="3"/>
  <c r="M1076" i="3"/>
  <c r="L1076" i="3"/>
  <c r="E1077" i="3"/>
  <c r="L1077" i="3"/>
  <c r="M1077" i="3"/>
  <c r="E1078" i="3"/>
  <c r="M1078" i="3" s="1"/>
  <c r="L1078" i="3"/>
  <c r="E1079" i="3"/>
  <c r="M1079" i="3" s="1"/>
  <c r="L1079" i="3"/>
  <c r="E1080" i="3"/>
  <c r="L1080" i="3"/>
  <c r="M1080" i="3"/>
  <c r="E1081" i="3"/>
  <c r="M1081" i="3" s="1"/>
  <c r="L1081" i="3"/>
  <c r="E1082" i="3"/>
  <c r="L1082" i="3"/>
  <c r="E1083" i="3"/>
  <c r="L1083" i="3"/>
  <c r="E1084" i="3"/>
  <c r="L1084" i="3"/>
  <c r="E1085" i="3"/>
  <c r="M1085" i="3"/>
  <c r="L1085" i="3"/>
  <c r="E1086" i="3"/>
  <c r="M1086" i="3"/>
  <c r="L1086" i="3"/>
  <c r="F1087" i="3"/>
  <c r="G1087" i="3"/>
  <c r="H1087" i="3"/>
  <c r="I1087" i="3"/>
  <c r="J1087" i="3"/>
  <c r="K1087" i="3"/>
  <c r="E1088" i="3"/>
  <c r="L1088" i="3"/>
  <c r="E1089" i="3"/>
  <c r="M1089" i="3" s="1"/>
  <c r="L1089" i="3"/>
  <c r="E1090" i="3"/>
  <c r="L1090" i="3"/>
  <c r="F1091" i="3"/>
  <c r="G1091" i="3"/>
  <c r="H1091" i="3"/>
  <c r="I1091" i="3"/>
  <c r="J1091" i="3"/>
  <c r="K1091" i="3"/>
  <c r="E1092" i="3"/>
  <c r="L1092" i="3"/>
  <c r="E1093" i="3"/>
  <c r="L1093" i="3"/>
  <c r="M1093" i="3" s="1"/>
  <c r="E1094" i="3"/>
  <c r="L1094" i="3"/>
  <c r="E1095" i="3"/>
  <c r="L1095" i="3"/>
  <c r="E1096" i="3"/>
  <c r="L1096" i="3"/>
  <c r="E1097" i="3"/>
  <c r="F1097" i="3"/>
  <c r="G1097" i="3"/>
  <c r="H1097" i="3"/>
  <c r="I1097" i="3"/>
  <c r="J1097" i="3"/>
  <c r="K1097" i="3"/>
  <c r="E1098" i="3"/>
  <c r="L1098" i="3"/>
  <c r="M1098" i="3" s="1"/>
  <c r="E1099" i="3"/>
  <c r="M1099" i="3" s="1"/>
  <c r="L1099" i="3"/>
  <c r="E1100" i="3"/>
  <c r="L1100" i="3"/>
  <c r="E1101" i="3"/>
  <c r="L1101" i="3"/>
  <c r="E1102" i="3"/>
  <c r="M1102" i="3"/>
  <c r="L1102" i="3"/>
  <c r="E1103" i="3"/>
  <c r="L1103" i="3"/>
  <c r="F1104" i="3"/>
  <c r="G1104" i="3"/>
  <c r="H1104" i="3"/>
  <c r="I1104" i="3"/>
  <c r="J1104" i="3"/>
  <c r="K1104" i="3"/>
  <c r="E1105" i="3"/>
  <c r="L1105" i="3"/>
  <c r="M1105" i="3" s="1"/>
  <c r="E1106" i="3"/>
  <c r="L1106" i="3"/>
  <c r="E1107" i="3"/>
  <c r="L1107" i="3"/>
  <c r="E1108" i="3"/>
  <c r="L1108" i="3"/>
  <c r="E1109" i="3"/>
  <c r="L1109" i="3"/>
  <c r="E1110" i="3"/>
  <c r="L1110" i="3"/>
  <c r="M1110" i="3" s="1"/>
  <c r="E1111" i="3"/>
  <c r="L1111" i="3"/>
  <c r="E1112" i="3"/>
  <c r="L1112" i="3"/>
  <c r="M1112" i="3" s="1"/>
  <c r="F1113" i="3"/>
  <c r="G1113" i="3"/>
  <c r="G1166" i="3" s="1"/>
  <c r="H1113" i="3"/>
  <c r="I1113" i="3"/>
  <c r="J1113" i="3"/>
  <c r="K1113" i="3"/>
  <c r="E1114" i="3"/>
  <c r="L1114" i="3"/>
  <c r="E1115" i="3"/>
  <c r="L1115" i="3"/>
  <c r="M1115" i="3" s="1"/>
  <c r="E1116" i="3"/>
  <c r="L1116" i="3"/>
  <c r="E1117" i="3"/>
  <c r="M1117" i="3" s="1"/>
  <c r="L1117" i="3"/>
  <c r="E1118" i="3"/>
  <c r="L1118" i="3"/>
  <c r="M1118" i="3"/>
  <c r="E1119" i="3"/>
  <c r="M1119" i="3" s="1"/>
  <c r="L1119" i="3"/>
  <c r="E1120" i="3"/>
  <c r="L1120" i="3"/>
  <c r="E1121" i="3"/>
  <c r="L1121" i="3"/>
  <c r="F1122" i="3"/>
  <c r="F1166" i="3" s="1"/>
  <c r="G1122" i="3"/>
  <c r="H1122" i="3"/>
  <c r="I1122" i="3"/>
  <c r="J1122" i="3"/>
  <c r="K1122" i="3"/>
  <c r="E1123" i="3"/>
  <c r="L1123" i="3"/>
  <c r="E1124" i="3"/>
  <c r="L1124" i="3"/>
  <c r="E1125" i="3"/>
  <c r="M1125" i="3" s="1"/>
  <c r="L1125" i="3"/>
  <c r="E1126" i="3"/>
  <c r="M1126" i="3" s="1"/>
  <c r="L1126" i="3"/>
  <c r="E1127" i="3"/>
  <c r="L1127" i="3"/>
  <c r="E1128" i="3"/>
  <c r="L1128" i="3"/>
  <c r="F1129" i="3"/>
  <c r="G1129" i="3"/>
  <c r="H1129" i="3"/>
  <c r="I1129" i="3"/>
  <c r="J1129" i="3"/>
  <c r="K1129" i="3"/>
  <c r="E1130" i="3"/>
  <c r="L1130" i="3"/>
  <c r="E1131" i="3"/>
  <c r="L1131" i="3"/>
  <c r="E1132" i="3"/>
  <c r="L1132" i="3"/>
  <c r="E1133" i="3"/>
  <c r="M1133" i="3" s="1"/>
  <c r="L1133" i="3"/>
  <c r="E1134" i="3"/>
  <c r="L1134" i="3"/>
  <c r="E1135" i="3"/>
  <c r="L1135" i="3"/>
  <c r="M1135" i="3" s="1"/>
  <c r="F1136" i="3"/>
  <c r="G1136" i="3"/>
  <c r="H1136" i="3"/>
  <c r="I1136" i="3"/>
  <c r="J1136" i="3"/>
  <c r="K1136" i="3"/>
  <c r="E1137" i="3"/>
  <c r="E1136" i="3" s="1"/>
  <c r="L1137" i="3"/>
  <c r="M1137" i="3"/>
  <c r="E1138" i="3"/>
  <c r="L1138" i="3"/>
  <c r="E1139" i="3"/>
  <c r="L1139" i="3"/>
  <c r="F1140" i="3"/>
  <c r="G1140" i="3"/>
  <c r="H1140" i="3"/>
  <c r="I1140" i="3"/>
  <c r="J1140" i="3"/>
  <c r="K1140" i="3"/>
  <c r="E1141" i="3"/>
  <c r="M1141" i="3"/>
  <c r="L1141" i="3"/>
  <c r="E1142" i="3"/>
  <c r="L1142" i="3"/>
  <c r="E1143" i="3"/>
  <c r="M1143" i="3" s="1"/>
  <c r="L1143" i="3"/>
  <c r="E1144" i="3"/>
  <c r="L1144" i="3"/>
  <c r="L1140" i="3" s="1"/>
  <c r="E1145" i="3"/>
  <c r="M1145" i="3" s="1"/>
  <c r="L1145" i="3"/>
  <c r="E1146" i="3"/>
  <c r="L1146" i="3"/>
  <c r="E1147" i="3"/>
  <c r="L1147" i="3"/>
  <c r="F1148" i="3"/>
  <c r="G1148" i="3"/>
  <c r="H1148" i="3"/>
  <c r="I1148" i="3"/>
  <c r="J1148" i="3"/>
  <c r="K1148" i="3"/>
  <c r="E1149" i="3"/>
  <c r="L1149" i="3"/>
  <c r="E1150" i="3"/>
  <c r="M1150" i="3" s="1"/>
  <c r="L1150" i="3"/>
  <c r="E1151" i="3"/>
  <c r="M1151" i="3" s="1"/>
  <c r="L1151" i="3"/>
  <c r="F1152" i="3"/>
  <c r="G1152" i="3"/>
  <c r="H1152" i="3"/>
  <c r="I1152" i="3"/>
  <c r="J1152" i="3"/>
  <c r="J1166" i="3" s="1"/>
  <c r="K1152" i="3"/>
  <c r="E1153" i="3"/>
  <c r="L1153" i="3"/>
  <c r="M1153" i="3" s="1"/>
  <c r="E1154" i="3"/>
  <c r="E1152" i="3" s="1"/>
  <c r="L1154" i="3"/>
  <c r="E1155" i="3"/>
  <c r="M1155" i="3" s="1"/>
  <c r="L1155" i="3"/>
  <c r="E1156" i="3"/>
  <c r="L1156" i="3"/>
  <c r="E1158" i="3"/>
  <c r="L1158" i="3"/>
  <c r="E1159" i="3"/>
  <c r="M1159" i="3" s="1"/>
  <c r="L1159" i="3"/>
  <c r="E1160" i="3"/>
  <c r="M1160" i="3" s="1"/>
  <c r="L1160" i="3"/>
  <c r="M1161" i="3"/>
  <c r="E1162" i="3"/>
  <c r="L1162" i="3"/>
  <c r="M1163" i="3"/>
  <c r="M1164" i="3"/>
  <c r="M1165" i="3"/>
  <c r="D1166" i="3"/>
  <c r="M1169" i="3"/>
  <c r="M1170" i="3"/>
  <c r="B1173" i="3"/>
  <c r="B1175" i="3"/>
  <c r="E1175" i="3"/>
  <c r="F1175" i="3"/>
  <c r="B1176" i="3"/>
  <c r="B1178" i="3"/>
  <c r="F1178" i="3"/>
  <c r="B1179" i="3"/>
  <c r="E1180" i="3"/>
  <c r="F1180" i="3"/>
  <c r="E1183" i="3"/>
  <c r="F1183" i="3"/>
  <c r="G1183" i="3"/>
  <c r="H1183" i="3"/>
  <c r="I1183" i="3"/>
  <c r="J1183" i="3"/>
  <c r="K1183" i="3"/>
  <c r="L1183" i="3"/>
  <c r="E1184" i="3"/>
  <c r="F1184" i="3"/>
  <c r="G1184" i="3"/>
  <c r="H1184" i="3"/>
  <c r="I1184" i="3"/>
  <c r="J1184" i="3"/>
  <c r="K1184" i="3"/>
  <c r="L1184" i="3"/>
  <c r="C1185" i="3"/>
  <c r="C1186" i="3"/>
  <c r="F1189" i="3"/>
  <c r="G1189" i="3"/>
  <c r="H1189" i="3"/>
  <c r="I1189" i="3"/>
  <c r="J1189" i="3"/>
  <c r="J1304" i="3" s="1"/>
  <c r="K1189" i="3"/>
  <c r="E1190" i="3"/>
  <c r="L1190" i="3"/>
  <c r="M1190" i="3"/>
  <c r="E1191" i="3"/>
  <c r="E1189" i="3" s="1"/>
  <c r="L1191" i="3"/>
  <c r="F1192" i="3"/>
  <c r="G1192" i="3"/>
  <c r="H1192" i="3"/>
  <c r="I1192" i="3"/>
  <c r="J1192" i="3"/>
  <c r="K1192" i="3"/>
  <c r="E1193" i="3"/>
  <c r="M1193" i="3" s="1"/>
  <c r="L1193" i="3"/>
  <c r="L1192" i="3" s="1"/>
  <c r="E1194" i="3"/>
  <c r="L1194" i="3"/>
  <c r="E1195" i="3"/>
  <c r="L1195" i="3"/>
  <c r="E1196" i="3"/>
  <c r="L1196" i="3"/>
  <c r="M1196" i="3" s="1"/>
  <c r="E1197" i="3"/>
  <c r="M1197" i="3" s="1"/>
  <c r="L1197" i="3"/>
  <c r="F1198" i="3"/>
  <c r="G1198" i="3"/>
  <c r="H1198" i="3"/>
  <c r="I1198" i="3"/>
  <c r="J1198" i="3"/>
  <c r="K1198" i="3"/>
  <c r="E1199" i="3"/>
  <c r="M1199" i="3" s="1"/>
  <c r="L1199" i="3"/>
  <c r="E1200" i="3"/>
  <c r="M1200" i="3"/>
  <c r="L1200" i="3"/>
  <c r="E1201" i="3"/>
  <c r="L1201" i="3"/>
  <c r="M1201" i="3"/>
  <c r="E1202" i="3"/>
  <c r="M1202" i="3" s="1"/>
  <c r="L1202" i="3"/>
  <c r="E1203" i="3"/>
  <c r="L1203" i="3"/>
  <c r="E1204" i="3"/>
  <c r="M1204" i="3" s="1"/>
  <c r="L1204" i="3"/>
  <c r="E1205" i="3"/>
  <c r="L1205" i="3"/>
  <c r="E1206" i="3"/>
  <c r="M1206" i="3" s="1"/>
  <c r="L1206" i="3"/>
  <c r="F1207" i="3"/>
  <c r="G1207" i="3"/>
  <c r="H1207" i="3"/>
  <c r="I1207" i="3"/>
  <c r="J1207" i="3"/>
  <c r="K1207" i="3"/>
  <c r="E1208" i="3"/>
  <c r="L1208" i="3"/>
  <c r="M1208" i="3"/>
  <c r="E1209" i="3"/>
  <c r="M1209" i="3" s="1"/>
  <c r="L1209" i="3"/>
  <c r="E1210" i="3"/>
  <c r="M1210" i="3" s="1"/>
  <c r="L1210" i="3"/>
  <c r="E1211" i="3"/>
  <c r="M1211" i="3"/>
  <c r="L1211" i="3"/>
  <c r="E1212" i="3"/>
  <c r="M1212" i="3" s="1"/>
  <c r="L1212" i="3"/>
  <c r="E1213" i="3"/>
  <c r="M1213" i="3"/>
  <c r="L1213" i="3"/>
  <c r="E1214" i="3"/>
  <c r="M1214" i="3"/>
  <c r="L1214" i="3"/>
  <c r="E1215" i="3"/>
  <c r="M1215" i="3" s="1"/>
  <c r="L1215" i="3"/>
  <c r="E1216" i="3"/>
  <c r="L1216" i="3"/>
  <c r="M1216" i="3"/>
  <c r="E1217" i="3"/>
  <c r="M1217" i="3"/>
  <c r="L1217" i="3"/>
  <c r="E1218" i="3"/>
  <c r="M1218" i="3" s="1"/>
  <c r="L1218" i="3"/>
  <c r="E1219" i="3"/>
  <c r="L1219" i="3"/>
  <c r="E1220" i="3"/>
  <c r="M1220" i="3" s="1"/>
  <c r="L1220" i="3"/>
  <c r="E1221" i="3"/>
  <c r="M1221" i="3" s="1"/>
  <c r="L1221" i="3"/>
  <c r="E1222" i="3"/>
  <c r="L1222" i="3"/>
  <c r="E1223" i="3"/>
  <c r="L1223" i="3"/>
  <c r="M1223" i="3" s="1"/>
  <c r="E1224" i="3"/>
  <c r="L1224" i="3"/>
  <c r="M1224" i="3" s="1"/>
  <c r="F1225" i="3"/>
  <c r="G1225" i="3"/>
  <c r="H1225" i="3"/>
  <c r="I1225" i="3"/>
  <c r="J1225" i="3"/>
  <c r="K1225" i="3"/>
  <c r="E1226" i="3"/>
  <c r="L1226" i="3"/>
  <c r="M1226" i="3" s="1"/>
  <c r="E1227" i="3"/>
  <c r="L1227" i="3"/>
  <c r="M1227" i="3" s="1"/>
  <c r="E1228" i="3"/>
  <c r="L1228" i="3"/>
  <c r="M1228" i="3" s="1"/>
  <c r="F1229" i="3"/>
  <c r="F1304" i="3" s="1"/>
  <c r="G1229" i="3"/>
  <c r="H1229" i="3"/>
  <c r="I1229" i="3"/>
  <c r="J1229" i="3"/>
  <c r="K1229" i="3"/>
  <c r="E1230" i="3"/>
  <c r="E1229" i="3"/>
  <c r="L1230" i="3"/>
  <c r="L1229" i="3" s="1"/>
  <c r="E1231" i="3"/>
  <c r="L1231" i="3"/>
  <c r="E1232" i="3"/>
  <c r="L1232" i="3"/>
  <c r="M1232" i="3"/>
  <c r="E1233" i="3"/>
  <c r="L1233" i="3"/>
  <c r="M1233" i="3" s="1"/>
  <c r="E1234" i="3"/>
  <c r="M1234" i="3" s="1"/>
  <c r="L1234" i="3"/>
  <c r="F1235" i="3"/>
  <c r="G1235" i="3"/>
  <c r="H1235" i="3"/>
  <c r="I1235" i="3"/>
  <c r="J1235" i="3"/>
  <c r="K1235" i="3"/>
  <c r="E1236" i="3"/>
  <c r="E1235" i="3" s="1"/>
  <c r="M1235" i="3" s="1"/>
  <c r="L1236" i="3"/>
  <c r="E1237" i="3"/>
  <c r="L1237" i="3"/>
  <c r="E1238" i="3"/>
  <c r="L1238" i="3"/>
  <c r="M1238" i="3"/>
  <c r="E1239" i="3"/>
  <c r="M1239" i="3" s="1"/>
  <c r="L1239" i="3"/>
  <c r="E1240" i="3"/>
  <c r="L1240" i="3"/>
  <c r="E1241" i="3"/>
  <c r="M1241" i="3" s="1"/>
  <c r="L1241" i="3"/>
  <c r="F1242" i="3"/>
  <c r="G1242" i="3"/>
  <c r="H1242" i="3"/>
  <c r="I1242" i="3"/>
  <c r="J1242" i="3"/>
  <c r="K1242" i="3"/>
  <c r="E1243" i="3"/>
  <c r="L1243" i="3"/>
  <c r="E1244" i="3"/>
  <c r="M1244" i="3" s="1"/>
  <c r="L1244" i="3"/>
  <c r="E1245" i="3"/>
  <c r="M1245" i="3"/>
  <c r="L1245" i="3"/>
  <c r="E1246" i="3"/>
  <c r="L1246" i="3"/>
  <c r="E1247" i="3"/>
  <c r="L1247" i="3"/>
  <c r="E1248" i="3"/>
  <c r="M1248" i="3" s="1"/>
  <c r="L1248" i="3"/>
  <c r="E1249" i="3"/>
  <c r="L1249" i="3"/>
  <c r="M1249" i="3" s="1"/>
  <c r="E1250" i="3"/>
  <c r="L1250" i="3"/>
  <c r="F1251" i="3"/>
  <c r="G1251" i="3"/>
  <c r="H1251" i="3"/>
  <c r="I1251" i="3"/>
  <c r="J1251" i="3"/>
  <c r="K1251" i="3"/>
  <c r="E1252" i="3"/>
  <c r="M1252" i="3"/>
  <c r="L1252" i="3"/>
  <c r="E1253" i="3"/>
  <c r="L1253" i="3"/>
  <c r="E1254" i="3"/>
  <c r="L1254" i="3"/>
  <c r="E1255" i="3"/>
  <c r="M1255" i="3" s="1"/>
  <c r="L1255" i="3"/>
  <c r="E1256" i="3"/>
  <c r="M1256" i="3" s="1"/>
  <c r="L1256" i="3"/>
  <c r="E1257" i="3"/>
  <c r="L1257" i="3"/>
  <c r="E1258" i="3"/>
  <c r="M1258" i="3" s="1"/>
  <c r="L1258" i="3"/>
  <c r="E1259" i="3"/>
  <c r="L1259" i="3"/>
  <c r="M1259" i="3"/>
  <c r="F1260" i="3"/>
  <c r="G1260" i="3"/>
  <c r="G1304" i="3" s="1"/>
  <c r="H1260" i="3"/>
  <c r="I1260" i="3"/>
  <c r="J1260" i="3"/>
  <c r="K1260" i="3"/>
  <c r="E1261" i="3"/>
  <c r="M1261" i="3"/>
  <c r="L1261" i="3"/>
  <c r="E1262" i="3"/>
  <c r="E1260" i="3" s="1"/>
  <c r="L1262" i="3"/>
  <c r="E1263" i="3"/>
  <c r="L1263" i="3"/>
  <c r="M1263" i="3" s="1"/>
  <c r="E1264" i="3"/>
  <c r="M1264" i="3" s="1"/>
  <c r="L1264" i="3"/>
  <c r="E1265" i="3"/>
  <c r="L1265" i="3"/>
  <c r="M1265" i="3" s="1"/>
  <c r="E1266" i="3"/>
  <c r="M1266" i="3" s="1"/>
  <c r="L1266" i="3"/>
  <c r="F1267" i="3"/>
  <c r="G1267" i="3"/>
  <c r="H1267" i="3"/>
  <c r="I1267" i="3"/>
  <c r="J1267" i="3"/>
  <c r="K1267" i="3"/>
  <c r="E1268" i="3"/>
  <c r="L1268" i="3"/>
  <c r="E1269" i="3"/>
  <c r="L1269" i="3"/>
  <c r="E1270" i="3"/>
  <c r="L1270" i="3"/>
  <c r="L1267" i="3" s="1"/>
  <c r="E1271" i="3"/>
  <c r="M1271" i="3" s="1"/>
  <c r="L1271" i="3"/>
  <c r="E1272" i="3"/>
  <c r="L1272" i="3"/>
  <c r="E1273" i="3"/>
  <c r="L1273" i="3"/>
  <c r="M1273" i="3"/>
  <c r="F1274" i="3"/>
  <c r="G1274" i="3"/>
  <c r="H1274" i="3"/>
  <c r="I1274" i="3"/>
  <c r="J1274" i="3"/>
  <c r="K1274" i="3"/>
  <c r="E1275" i="3"/>
  <c r="L1275" i="3"/>
  <c r="L1274" i="3" s="1"/>
  <c r="E1276" i="3"/>
  <c r="M1276" i="3"/>
  <c r="L1276" i="3"/>
  <c r="E1277" i="3"/>
  <c r="M1277" i="3" s="1"/>
  <c r="L1277" i="3"/>
  <c r="F1278" i="3"/>
  <c r="G1278" i="3"/>
  <c r="H1278" i="3"/>
  <c r="I1278" i="3"/>
  <c r="J1278" i="3"/>
  <c r="K1278" i="3"/>
  <c r="E1279" i="3"/>
  <c r="L1279" i="3"/>
  <c r="L1278" i="3" s="1"/>
  <c r="E1280" i="3"/>
  <c r="L1280" i="3"/>
  <c r="E1281" i="3"/>
  <c r="M1281" i="3" s="1"/>
  <c r="L1281" i="3"/>
  <c r="E1282" i="3"/>
  <c r="M1282" i="3" s="1"/>
  <c r="L1282" i="3"/>
  <c r="E1283" i="3"/>
  <c r="M1283" i="3" s="1"/>
  <c r="L1283" i="3"/>
  <c r="E1284" i="3"/>
  <c r="M1284" i="3"/>
  <c r="L1284" i="3"/>
  <c r="E1285" i="3"/>
  <c r="M1285" i="3" s="1"/>
  <c r="L1285" i="3"/>
  <c r="F1286" i="3"/>
  <c r="G1286" i="3"/>
  <c r="H1286" i="3"/>
  <c r="I1286" i="3"/>
  <c r="I1304" i="3" s="1"/>
  <c r="J1286" i="3"/>
  <c r="K1286" i="3"/>
  <c r="E1287" i="3"/>
  <c r="M1287" i="3" s="1"/>
  <c r="L1287" i="3"/>
  <c r="E1288" i="3"/>
  <c r="M1288" i="3"/>
  <c r="L1288" i="3"/>
  <c r="E1289" i="3"/>
  <c r="M1289" i="3" s="1"/>
  <c r="L1289" i="3"/>
  <c r="F1290" i="3"/>
  <c r="G1290" i="3"/>
  <c r="H1290" i="3"/>
  <c r="I1290" i="3"/>
  <c r="J1290" i="3"/>
  <c r="K1290" i="3"/>
  <c r="E1291" i="3"/>
  <c r="M1291" i="3" s="1"/>
  <c r="L1291" i="3"/>
  <c r="E1292" i="3"/>
  <c r="L1292" i="3"/>
  <c r="E1293" i="3"/>
  <c r="M1293" i="3"/>
  <c r="L1293" i="3"/>
  <c r="E1294" i="3"/>
  <c r="M1294" i="3"/>
  <c r="L1294" i="3"/>
  <c r="E1296" i="3"/>
  <c r="L1296" i="3"/>
  <c r="E1297" i="3"/>
  <c r="L1297" i="3"/>
  <c r="E1298" i="3"/>
  <c r="L1298" i="3"/>
  <c r="M1299" i="3"/>
  <c r="E1300" i="3"/>
  <c r="M1300" i="3" s="1"/>
  <c r="L1300" i="3"/>
  <c r="M1301" i="3"/>
  <c r="M1302" i="3"/>
  <c r="M1303" i="3"/>
  <c r="D1304" i="3"/>
  <c r="M1307" i="3"/>
  <c r="M1308" i="3"/>
  <c r="B1311" i="3"/>
  <c r="B1313" i="3"/>
  <c r="E1313" i="3"/>
  <c r="F1313" i="3"/>
  <c r="B1314" i="3"/>
  <c r="B1316" i="3"/>
  <c r="F1316" i="3"/>
  <c r="B1317" i="3"/>
  <c r="E1318" i="3"/>
  <c r="F1318" i="3"/>
  <c r="E1321" i="3"/>
  <c r="F1321" i="3"/>
  <c r="G1321" i="3"/>
  <c r="H1321" i="3"/>
  <c r="I1321" i="3"/>
  <c r="J1321" i="3"/>
  <c r="K1321" i="3"/>
  <c r="L1321" i="3"/>
  <c r="E1322" i="3"/>
  <c r="F1322" i="3"/>
  <c r="G1322" i="3"/>
  <c r="H1322" i="3"/>
  <c r="I1322" i="3"/>
  <c r="J1322" i="3"/>
  <c r="K1322" i="3"/>
  <c r="L1322" i="3"/>
  <c r="C1323" i="3"/>
  <c r="C1324" i="3"/>
  <c r="C1325" i="3"/>
  <c r="F1327" i="3"/>
  <c r="G1327" i="3"/>
  <c r="G1442" i="3" s="1"/>
  <c r="H1327" i="3"/>
  <c r="H1442" i="3" s="1"/>
  <c r="I1327" i="3"/>
  <c r="J1327" i="3"/>
  <c r="K1327" i="3"/>
  <c r="E1328" i="3"/>
  <c r="M1328" i="3"/>
  <c r="L1328" i="3"/>
  <c r="L1327" i="3"/>
  <c r="E1329" i="3"/>
  <c r="M1329" i="3" s="1"/>
  <c r="L1329" i="3"/>
  <c r="F1330" i="3"/>
  <c r="G1330" i="3"/>
  <c r="H1330" i="3"/>
  <c r="I1330" i="3"/>
  <c r="J1330" i="3"/>
  <c r="K1330" i="3"/>
  <c r="K1442" i="3" s="1"/>
  <c r="E1331" i="3"/>
  <c r="L1331" i="3"/>
  <c r="M1331" i="3"/>
  <c r="E1332" i="3"/>
  <c r="L1332" i="3"/>
  <c r="E1333" i="3"/>
  <c r="M1333" i="3"/>
  <c r="L1333" i="3"/>
  <c r="E1334" i="3"/>
  <c r="M1334" i="3" s="1"/>
  <c r="L1334" i="3"/>
  <c r="E1335" i="3"/>
  <c r="L1335" i="3"/>
  <c r="M1335" i="3"/>
  <c r="F1336" i="3"/>
  <c r="G1336" i="3"/>
  <c r="H1336" i="3"/>
  <c r="I1336" i="3"/>
  <c r="J1336" i="3"/>
  <c r="K1336" i="3"/>
  <c r="E1337" i="3"/>
  <c r="M1337" i="3" s="1"/>
  <c r="L1337" i="3"/>
  <c r="E1338" i="3"/>
  <c r="M1338" i="3" s="1"/>
  <c r="L1338" i="3"/>
  <c r="E1339" i="3"/>
  <c r="L1339" i="3"/>
  <c r="M1339" i="3" s="1"/>
  <c r="E1340" i="3"/>
  <c r="M1340" i="3"/>
  <c r="L1340" i="3"/>
  <c r="E1341" i="3"/>
  <c r="L1341" i="3"/>
  <c r="M1341" i="3"/>
  <c r="E1342" i="3"/>
  <c r="L1342" i="3"/>
  <c r="E1343" i="3"/>
  <c r="L1343" i="3"/>
  <c r="E1344" i="3"/>
  <c r="L1344" i="3"/>
  <c r="F1345" i="3"/>
  <c r="G1345" i="3"/>
  <c r="H1345" i="3"/>
  <c r="I1345" i="3"/>
  <c r="J1345" i="3"/>
  <c r="K1345" i="3"/>
  <c r="E1346" i="3"/>
  <c r="L1346" i="3"/>
  <c r="E1347" i="3"/>
  <c r="M1347" i="3" s="1"/>
  <c r="L1347" i="3"/>
  <c r="E1348" i="3"/>
  <c r="L1348" i="3"/>
  <c r="M1348" i="3" s="1"/>
  <c r="E1349" i="3"/>
  <c r="L1349" i="3"/>
  <c r="E1350" i="3"/>
  <c r="L1350" i="3"/>
  <c r="E1351" i="3"/>
  <c r="L1351" i="3"/>
  <c r="E1352" i="3"/>
  <c r="M1352" i="3" s="1"/>
  <c r="L1352" i="3"/>
  <c r="E1353" i="3"/>
  <c r="L1353" i="3"/>
  <c r="E1354" i="3"/>
  <c r="M1354" i="3"/>
  <c r="L1354" i="3"/>
  <c r="E1355" i="3"/>
  <c r="M1355" i="3" s="1"/>
  <c r="L1355" i="3"/>
  <c r="E1356" i="3"/>
  <c r="L1356" i="3"/>
  <c r="M1356" i="3"/>
  <c r="E1357" i="3"/>
  <c r="M1357" i="3"/>
  <c r="L1357" i="3"/>
  <c r="E1358" i="3"/>
  <c r="M1358" i="3" s="1"/>
  <c r="L1358" i="3"/>
  <c r="E1359" i="3"/>
  <c r="L1359" i="3"/>
  <c r="M1359" i="3" s="1"/>
  <c r="E1360" i="3"/>
  <c r="M1360" i="3"/>
  <c r="L1360" i="3"/>
  <c r="E1361" i="3"/>
  <c r="M1361" i="3"/>
  <c r="L1361" i="3"/>
  <c r="E1362" i="3"/>
  <c r="M1362" i="3" s="1"/>
  <c r="L1362" i="3"/>
  <c r="F1363" i="3"/>
  <c r="F1442" i="3" s="1"/>
  <c r="G1363" i="3"/>
  <c r="H1363" i="3"/>
  <c r="I1363" i="3"/>
  <c r="J1363" i="3"/>
  <c r="K1363" i="3"/>
  <c r="E1364" i="3"/>
  <c r="L1364" i="3"/>
  <c r="M1364" i="3" s="1"/>
  <c r="E1365" i="3"/>
  <c r="L1365" i="3"/>
  <c r="M1365" i="3"/>
  <c r="E1366" i="3"/>
  <c r="L1366" i="3"/>
  <c r="F1367" i="3"/>
  <c r="G1367" i="3"/>
  <c r="H1367" i="3"/>
  <c r="I1367" i="3"/>
  <c r="J1367" i="3"/>
  <c r="K1367" i="3"/>
  <c r="E1368" i="3"/>
  <c r="L1368" i="3"/>
  <c r="E1369" i="3"/>
  <c r="L1369" i="3"/>
  <c r="M1369" i="3" s="1"/>
  <c r="E1370" i="3"/>
  <c r="L1370" i="3"/>
  <c r="E1371" i="3"/>
  <c r="L1371" i="3"/>
  <c r="M1371" i="3"/>
  <c r="E1372" i="3"/>
  <c r="L1372" i="3"/>
  <c r="M1372" i="3" s="1"/>
  <c r="F1373" i="3"/>
  <c r="G1373" i="3"/>
  <c r="H1373" i="3"/>
  <c r="I1373" i="3"/>
  <c r="J1373" i="3"/>
  <c r="K1373" i="3"/>
  <c r="E1374" i="3"/>
  <c r="E1373" i="3" s="1"/>
  <c r="L1374" i="3"/>
  <c r="L1373" i="3" s="1"/>
  <c r="M1373" i="3" s="1"/>
  <c r="E1375" i="3"/>
  <c r="L1375" i="3"/>
  <c r="M1375" i="3" s="1"/>
  <c r="E1376" i="3"/>
  <c r="M1376" i="3"/>
  <c r="L1376" i="3"/>
  <c r="E1377" i="3"/>
  <c r="L1377" i="3"/>
  <c r="E1378" i="3"/>
  <c r="M1378" i="3" s="1"/>
  <c r="L1378" i="3"/>
  <c r="E1379" i="3"/>
  <c r="M1379" i="3" s="1"/>
  <c r="L1379" i="3"/>
  <c r="F1380" i="3"/>
  <c r="G1380" i="3"/>
  <c r="H1380" i="3"/>
  <c r="I1380" i="3"/>
  <c r="J1380" i="3"/>
  <c r="K1380" i="3"/>
  <c r="E1381" i="3"/>
  <c r="M1381" i="3" s="1"/>
  <c r="L1381" i="3"/>
  <c r="E1382" i="3"/>
  <c r="M1382" i="3" s="1"/>
  <c r="L1382" i="3"/>
  <c r="E1383" i="3"/>
  <c r="L1383" i="3"/>
  <c r="E1384" i="3"/>
  <c r="M1384" i="3" s="1"/>
  <c r="L1384" i="3"/>
  <c r="L1380" i="3" s="1"/>
  <c r="E1385" i="3"/>
  <c r="L1385" i="3"/>
  <c r="E1386" i="3"/>
  <c r="L1386" i="3"/>
  <c r="E1387" i="3"/>
  <c r="M1387" i="3" s="1"/>
  <c r="L1387" i="3"/>
  <c r="E1388" i="3"/>
  <c r="M1388" i="3" s="1"/>
  <c r="L1388" i="3"/>
  <c r="F1389" i="3"/>
  <c r="G1389" i="3"/>
  <c r="H1389" i="3"/>
  <c r="I1389" i="3"/>
  <c r="J1389" i="3"/>
  <c r="K1389" i="3"/>
  <c r="E1390" i="3"/>
  <c r="L1390" i="3"/>
  <c r="E1391" i="3"/>
  <c r="L1391" i="3"/>
  <c r="E1392" i="3"/>
  <c r="M1392" i="3" s="1"/>
  <c r="L1392" i="3"/>
  <c r="L1389" i="3" s="1"/>
  <c r="E1393" i="3"/>
  <c r="M1393" i="3" s="1"/>
  <c r="L1393" i="3"/>
  <c r="E1394" i="3"/>
  <c r="L1394" i="3"/>
  <c r="E1395" i="3"/>
  <c r="L1395" i="3"/>
  <c r="E1396" i="3"/>
  <c r="M1396" i="3" s="1"/>
  <c r="L1396" i="3"/>
  <c r="E1397" i="3"/>
  <c r="L1397" i="3"/>
  <c r="F1398" i="3"/>
  <c r="G1398" i="3"/>
  <c r="H1398" i="3"/>
  <c r="I1398" i="3"/>
  <c r="J1398" i="3"/>
  <c r="K1398" i="3"/>
  <c r="E1399" i="3"/>
  <c r="L1399" i="3"/>
  <c r="E1400" i="3"/>
  <c r="M1400" i="3"/>
  <c r="L1400" i="3"/>
  <c r="E1401" i="3"/>
  <c r="L1401" i="3"/>
  <c r="E1402" i="3"/>
  <c r="M1402" i="3" s="1"/>
  <c r="L1402" i="3"/>
  <c r="E1403" i="3"/>
  <c r="L1403" i="3"/>
  <c r="E1404" i="3"/>
  <c r="M1404" i="3" s="1"/>
  <c r="L1404" i="3"/>
  <c r="F1405" i="3"/>
  <c r="G1405" i="3"/>
  <c r="H1405" i="3"/>
  <c r="I1405" i="3"/>
  <c r="J1405" i="3"/>
  <c r="J1442" i="3" s="1"/>
  <c r="K1405" i="3"/>
  <c r="E1406" i="3"/>
  <c r="L1406" i="3"/>
  <c r="E1407" i="3"/>
  <c r="E1405" i="3" s="1"/>
  <c r="M1405" i="3" s="1"/>
  <c r="L1407" i="3"/>
  <c r="E1408" i="3"/>
  <c r="M1408" i="3" s="1"/>
  <c r="L1408" i="3"/>
  <c r="L1405" i="3" s="1"/>
  <c r="E1409" i="3"/>
  <c r="L1409" i="3"/>
  <c r="E1410" i="3"/>
  <c r="L1410" i="3"/>
  <c r="M1410" i="3" s="1"/>
  <c r="E1411" i="3"/>
  <c r="M1411" i="3" s="1"/>
  <c r="L1411" i="3"/>
  <c r="F1412" i="3"/>
  <c r="G1412" i="3"/>
  <c r="H1412" i="3"/>
  <c r="I1412" i="3"/>
  <c r="J1412" i="3"/>
  <c r="K1412" i="3"/>
  <c r="E1413" i="3"/>
  <c r="E1412" i="3" s="1"/>
  <c r="L1413" i="3"/>
  <c r="L1412" i="3"/>
  <c r="E1414" i="3"/>
  <c r="L1414" i="3"/>
  <c r="E1415" i="3"/>
  <c r="L1415" i="3"/>
  <c r="M1415" i="3"/>
  <c r="F1416" i="3"/>
  <c r="G1416" i="3"/>
  <c r="H1416" i="3"/>
  <c r="I1416" i="3"/>
  <c r="J1416" i="3"/>
  <c r="K1416" i="3"/>
  <c r="E1417" i="3"/>
  <c r="L1417" i="3"/>
  <c r="L1416" i="3" s="1"/>
  <c r="E1418" i="3"/>
  <c r="M1418" i="3" s="1"/>
  <c r="L1418" i="3"/>
  <c r="E1419" i="3"/>
  <c r="L1419" i="3"/>
  <c r="E1420" i="3"/>
  <c r="L1420" i="3"/>
  <c r="M1420" i="3" s="1"/>
  <c r="E1421" i="3"/>
  <c r="L1421" i="3"/>
  <c r="M1421" i="3"/>
  <c r="E1422" i="3"/>
  <c r="M1422" i="3"/>
  <c r="L1422" i="3"/>
  <c r="E1423" i="3"/>
  <c r="M1423" i="3"/>
  <c r="L1423" i="3"/>
  <c r="F1424" i="3"/>
  <c r="G1424" i="3"/>
  <c r="H1424" i="3"/>
  <c r="I1424" i="3"/>
  <c r="J1424" i="3"/>
  <c r="K1424" i="3"/>
  <c r="E1425" i="3"/>
  <c r="M1425" i="3" s="1"/>
  <c r="L1425" i="3"/>
  <c r="E1426" i="3"/>
  <c r="M1426" i="3" s="1"/>
  <c r="L1426" i="3"/>
  <c r="E1427" i="3"/>
  <c r="M1427" i="3" s="1"/>
  <c r="L1427" i="3"/>
  <c r="F1428" i="3"/>
  <c r="G1428" i="3"/>
  <c r="H1428" i="3"/>
  <c r="I1428" i="3"/>
  <c r="J1428" i="3"/>
  <c r="K1428" i="3"/>
  <c r="E1429" i="3"/>
  <c r="M1429" i="3" s="1"/>
  <c r="L1429" i="3"/>
  <c r="E1430" i="3"/>
  <c r="M1430" i="3" s="1"/>
  <c r="L1430" i="3"/>
  <c r="E1431" i="3"/>
  <c r="M1431" i="3"/>
  <c r="L1431" i="3"/>
  <c r="E1432" i="3"/>
  <c r="L1432" i="3"/>
  <c r="E1434" i="3"/>
  <c r="M1434" i="3"/>
  <c r="L1434" i="3"/>
  <c r="L1433" i="3" s="1"/>
  <c r="E1435" i="3"/>
  <c r="L1435" i="3"/>
  <c r="E1436" i="3"/>
  <c r="L1436" i="3"/>
  <c r="M1436" i="3" s="1"/>
  <c r="M1437" i="3"/>
  <c r="E1438" i="3"/>
  <c r="L1438" i="3"/>
  <c r="M1439" i="3"/>
  <c r="M1440" i="3"/>
  <c r="M1441" i="3"/>
  <c r="D1442" i="3"/>
  <c r="N1442" i="3"/>
  <c r="M1445" i="3"/>
  <c r="M1446" i="3"/>
  <c r="I14" i="5"/>
  <c r="I16" i="5"/>
  <c r="L16" i="5"/>
  <c r="M16" i="5"/>
  <c r="I17" i="5"/>
  <c r="I19" i="5"/>
  <c r="M19" i="5"/>
  <c r="I20" i="5"/>
  <c r="P24" i="5" s="1"/>
  <c r="L21" i="5"/>
  <c r="S25" i="5" s="1"/>
  <c r="M21" i="5"/>
  <c r="L24" i="5"/>
  <c r="M24" i="5"/>
  <c r="N24" i="5"/>
  <c r="O24" i="5"/>
  <c r="Q24" i="5"/>
  <c r="R24" i="5"/>
  <c r="S24" i="5"/>
  <c r="L25" i="5"/>
  <c r="M25" i="5"/>
  <c r="N25" i="5"/>
  <c r="O25" i="5"/>
  <c r="P25" i="5"/>
  <c r="Q25" i="5"/>
  <c r="R25" i="5"/>
  <c r="J26" i="5"/>
  <c r="J27" i="5"/>
  <c r="J28" i="5" s="1"/>
  <c r="L30" i="5"/>
  <c r="T30" i="5" s="1"/>
  <c r="M30" i="5"/>
  <c r="N30" i="5"/>
  <c r="O30" i="5"/>
  <c r="P30" i="5"/>
  <c r="Q30" i="5"/>
  <c r="R30" i="5"/>
  <c r="L31" i="5"/>
  <c r="S31" i="5"/>
  <c r="S30" i="5" s="1"/>
  <c r="T31" i="5"/>
  <c r="L32" i="5"/>
  <c r="T32" i="5" s="1"/>
  <c r="S32" i="5"/>
  <c r="M33" i="5"/>
  <c r="N33" i="5"/>
  <c r="O33" i="5"/>
  <c r="P33" i="5"/>
  <c r="P145" i="5" s="1"/>
  <c r="Q33" i="5"/>
  <c r="R33" i="5"/>
  <c r="L34" i="5"/>
  <c r="T34" i="5" s="1"/>
  <c r="S34" i="5"/>
  <c r="L35" i="5"/>
  <c r="T35" i="5" s="1"/>
  <c r="S35" i="5"/>
  <c r="S33" i="5" s="1"/>
  <c r="L36" i="5"/>
  <c r="T36" i="5" s="1"/>
  <c r="S36" i="5"/>
  <c r="L37" i="5"/>
  <c r="S37" i="5"/>
  <c r="T37" i="5"/>
  <c r="L38" i="5"/>
  <c r="T38" i="5" s="1"/>
  <c r="S38" i="5"/>
  <c r="M39" i="5"/>
  <c r="N39" i="5"/>
  <c r="O39" i="5"/>
  <c r="P39" i="5"/>
  <c r="Q39" i="5"/>
  <c r="R39" i="5"/>
  <c r="R145" i="5" s="1"/>
  <c r="L40" i="5"/>
  <c r="T40" i="5" s="1"/>
  <c r="S40" i="5"/>
  <c r="L41" i="5"/>
  <c r="S41" i="5"/>
  <c r="S39" i="5" s="1"/>
  <c r="T41" i="5"/>
  <c r="L42" i="5"/>
  <c r="T42" i="5" s="1"/>
  <c r="S42" i="5"/>
  <c r="L43" i="5"/>
  <c r="S43" i="5"/>
  <c r="T43" i="5"/>
  <c r="L44" i="5"/>
  <c r="S44" i="5"/>
  <c r="T44" i="5"/>
  <c r="L45" i="5"/>
  <c r="S45" i="5"/>
  <c r="T45" i="5"/>
  <c r="L46" i="5"/>
  <c r="T46" i="5" s="1"/>
  <c r="S46" i="5"/>
  <c r="L47" i="5"/>
  <c r="T47" i="5" s="1"/>
  <c r="S47" i="5"/>
  <c r="M48" i="5"/>
  <c r="N48" i="5"/>
  <c r="O48" i="5"/>
  <c r="P48" i="5"/>
  <c r="Q48" i="5"/>
  <c r="R48" i="5"/>
  <c r="L49" i="5"/>
  <c r="S49" i="5"/>
  <c r="T49" i="5"/>
  <c r="L50" i="5"/>
  <c r="L48" i="5" s="1"/>
  <c r="T48" i="5" s="1"/>
  <c r="S50" i="5"/>
  <c r="L51" i="5"/>
  <c r="S51" i="5"/>
  <c r="T51" i="5"/>
  <c r="L52" i="5"/>
  <c r="T52" i="5" s="1"/>
  <c r="S52" i="5"/>
  <c r="L53" i="5"/>
  <c r="T53" i="5" s="1"/>
  <c r="S53" i="5"/>
  <c r="L54" i="5"/>
  <c r="T54" i="5" s="1"/>
  <c r="S54" i="5"/>
  <c r="L55" i="5"/>
  <c r="T55" i="5" s="1"/>
  <c r="S55" i="5"/>
  <c r="L56" i="5"/>
  <c r="S56" i="5"/>
  <c r="T56" i="5"/>
  <c r="L57" i="5"/>
  <c r="S57" i="5"/>
  <c r="T57" i="5"/>
  <c r="L58" i="5"/>
  <c r="T58" i="5" s="1"/>
  <c r="S58" i="5"/>
  <c r="L59" i="5"/>
  <c r="S59" i="5"/>
  <c r="T59" i="5"/>
  <c r="L60" i="5"/>
  <c r="S60" i="5"/>
  <c r="T60" i="5"/>
  <c r="L61" i="5"/>
  <c r="T61" i="5" s="1"/>
  <c r="S61" i="5"/>
  <c r="L62" i="5"/>
  <c r="S62" i="5"/>
  <c r="T62" i="5"/>
  <c r="L63" i="5"/>
  <c r="S63" i="5"/>
  <c r="T63" i="5"/>
  <c r="L64" i="5"/>
  <c r="T64" i="5" s="1"/>
  <c r="S64" i="5"/>
  <c r="L65" i="5"/>
  <c r="S65" i="5"/>
  <c r="T65" i="5"/>
  <c r="M66" i="5"/>
  <c r="N66" i="5"/>
  <c r="O66" i="5"/>
  <c r="P66" i="5"/>
  <c r="Q66" i="5"/>
  <c r="R66" i="5"/>
  <c r="L67" i="5"/>
  <c r="T67" i="5" s="1"/>
  <c r="S67" i="5"/>
  <c r="S66" i="5" s="1"/>
  <c r="L68" i="5"/>
  <c r="S68" i="5"/>
  <c r="T68" i="5"/>
  <c r="L69" i="5"/>
  <c r="L66" i="5" s="1"/>
  <c r="T66" i="5" s="1"/>
  <c r="S69" i="5"/>
  <c r="M70" i="5"/>
  <c r="N70" i="5"/>
  <c r="O70" i="5"/>
  <c r="P70" i="5"/>
  <c r="Q70" i="5"/>
  <c r="R70" i="5"/>
  <c r="L71" i="5"/>
  <c r="S71" i="5"/>
  <c r="T71" i="5"/>
  <c r="L72" i="5"/>
  <c r="T72" i="5" s="1"/>
  <c r="S72" i="5"/>
  <c r="S70" i="5" s="1"/>
  <c r="L73" i="5"/>
  <c r="T73" i="5" s="1"/>
  <c r="S73" i="5"/>
  <c r="L74" i="5"/>
  <c r="T74" i="5" s="1"/>
  <c r="S74" i="5"/>
  <c r="L75" i="5"/>
  <c r="T75" i="5" s="1"/>
  <c r="S75" i="5"/>
  <c r="L76" i="5"/>
  <c r="M76" i="5"/>
  <c r="N76" i="5"/>
  <c r="O76" i="5"/>
  <c r="P76" i="5"/>
  <c r="Q76" i="5"/>
  <c r="R76" i="5"/>
  <c r="T76" i="5"/>
  <c r="L77" i="5"/>
  <c r="S77" i="5"/>
  <c r="S76" i="5" s="1"/>
  <c r="T77" i="5"/>
  <c r="L78" i="5"/>
  <c r="S78" i="5"/>
  <c r="T78" i="5"/>
  <c r="L79" i="5"/>
  <c r="T79" i="5" s="1"/>
  <c r="S79" i="5"/>
  <c r="L80" i="5"/>
  <c r="T80" i="5" s="1"/>
  <c r="S80" i="5"/>
  <c r="L81" i="5"/>
  <c r="S81" i="5"/>
  <c r="T81" i="5"/>
  <c r="L82" i="5"/>
  <c r="S82" i="5"/>
  <c r="T82" i="5"/>
  <c r="M83" i="5"/>
  <c r="N83" i="5"/>
  <c r="O83" i="5"/>
  <c r="P83" i="5"/>
  <c r="Q83" i="5"/>
  <c r="R83" i="5"/>
  <c r="L84" i="5"/>
  <c r="T84" i="5" s="1"/>
  <c r="S84" i="5"/>
  <c r="L85" i="5"/>
  <c r="T85" i="5" s="1"/>
  <c r="S85" i="5"/>
  <c r="S83" i="5" s="1"/>
  <c r="L86" i="5"/>
  <c r="T86" i="5" s="1"/>
  <c r="S86" i="5"/>
  <c r="L87" i="5"/>
  <c r="T87" i="5" s="1"/>
  <c r="S87" i="5"/>
  <c r="L88" i="5"/>
  <c r="S88" i="5"/>
  <c r="T88" i="5"/>
  <c r="L89" i="5"/>
  <c r="S89" i="5"/>
  <c r="T89" i="5"/>
  <c r="L90" i="5"/>
  <c r="T90" i="5" s="1"/>
  <c r="S90" i="5"/>
  <c r="L91" i="5"/>
  <c r="S91" i="5"/>
  <c r="T91" i="5"/>
  <c r="M92" i="5"/>
  <c r="N92" i="5"/>
  <c r="O92" i="5"/>
  <c r="P92" i="5"/>
  <c r="Q92" i="5"/>
  <c r="R92" i="5"/>
  <c r="L93" i="5"/>
  <c r="L92" i="5" s="1"/>
  <c r="T92" i="5" s="1"/>
  <c r="S93" i="5"/>
  <c r="L94" i="5"/>
  <c r="S94" i="5"/>
  <c r="T94" i="5"/>
  <c r="L95" i="5"/>
  <c r="S95" i="5"/>
  <c r="T95" i="5"/>
  <c r="L96" i="5"/>
  <c r="T96" i="5" s="1"/>
  <c r="S96" i="5"/>
  <c r="L97" i="5"/>
  <c r="S97" i="5"/>
  <c r="T97" i="5"/>
  <c r="L98" i="5"/>
  <c r="S98" i="5"/>
  <c r="T98" i="5"/>
  <c r="L99" i="5"/>
  <c r="T99" i="5" s="1"/>
  <c r="S99" i="5"/>
  <c r="L100" i="5"/>
  <c r="S100" i="5"/>
  <c r="T100" i="5"/>
  <c r="M101" i="5"/>
  <c r="N101" i="5"/>
  <c r="O101" i="5"/>
  <c r="P101" i="5"/>
  <c r="Q101" i="5"/>
  <c r="R101" i="5"/>
  <c r="S101" i="5"/>
  <c r="L102" i="5"/>
  <c r="L101" i="5" s="1"/>
  <c r="T101" i="5" s="1"/>
  <c r="S102" i="5"/>
  <c r="L103" i="5"/>
  <c r="S103" i="5"/>
  <c r="T103" i="5"/>
  <c r="L104" i="5"/>
  <c r="T104" i="5" s="1"/>
  <c r="S104" i="5"/>
  <c r="L105" i="5"/>
  <c r="T105" i="5" s="1"/>
  <c r="S105" i="5"/>
  <c r="L106" i="5"/>
  <c r="S106" i="5"/>
  <c r="T106" i="5"/>
  <c r="L107" i="5"/>
  <c r="T107" i="5" s="1"/>
  <c r="S107" i="5"/>
  <c r="M108" i="5"/>
  <c r="N108" i="5"/>
  <c r="O108" i="5"/>
  <c r="P108" i="5"/>
  <c r="Q108" i="5"/>
  <c r="R108" i="5"/>
  <c r="L109" i="5"/>
  <c r="S109" i="5"/>
  <c r="T109" i="5"/>
  <c r="L110" i="5"/>
  <c r="T110" i="5" s="1"/>
  <c r="S110" i="5"/>
  <c r="S108" i="5" s="1"/>
  <c r="L111" i="5"/>
  <c r="T111" i="5" s="1"/>
  <c r="S111" i="5"/>
  <c r="L112" i="5"/>
  <c r="T112" i="5" s="1"/>
  <c r="S112" i="5"/>
  <c r="L113" i="5"/>
  <c r="T113" i="5" s="1"/>
  <c r="S113" i="5"/>
  <c r="L114" i="5"/>
  <c r="T114" i="5" s="1"/>
  <c r="S114" i="5"/>
  <c r="M115" i="5"/>
  <c r="N115" i="5"/>
  <c r="O115" i="5"/>
  <c r="P115" i="5"/>
  <c r="Q115" i="5"/>
  <c r="R115" i="5"/>
  <c r="L116" i="5"/>
  <c r="T116" i="5" s="1"/>
  <c r="S116" i="5"/>
  <c r="L117" i="5"/>
  <c r="T117" i="5" s="1"/>
  <c r="S117" i="5"/>
  <c r="S115" i="5" s="1"/>
  <c r="L118" i="5"/>
  <c r="S118" i="5"/>
  <c r="T118" i="5"/>
  <c r="M119" i="5"/>
  <c r="N119" i="5"/>
  <c r="O119" i="5"/>
  <c r="P119" i="5"/>
  <c r="Q119" i="5"/>
  <c r="R119" i="5"/>
  <c r="L120" i="5"/>
  <c r="S120" i="5"/>
  <c r="S119" i="5" s="1"/>
  <c r="T120" i="5"/>
  <c r="L121" i="5"/>
  <c r="S121" i="5"/>
  <c r="T121" i="5"/>
  <c r="L122" i="5"/>
  <c r="T122" i="5" s="1"/>
  <c r="S122" i="5"/>
  <c r="L123" i="5"/>
  <c r="T123" i="5" s="1"/>
  <c r="S123" i="5"/>
  <c r="L124" i="5"/>
  <c r="T124" i="5" s="1"/>
  <c r="S124" i="5"/>
  <c r="L125" i="5"/>
  <c r="T125" i="5" s="1"/>
  <c r="S125" i="5"/>
  <c r="L126" i="5"/>
  <c r="S126" i="5"/>
  <c r="T126" i="5"/>
  <c r="M127" i="5"/>
  <c r="N127" i="5"/>
  <c r="O127" i="5"/>
  <c r="P127" i="5"/>
  <c r="Q127" i="5"/>
  <c r="R127" i="5"/>
  <c r="S127" i="5"/>
  <c r="L128" i="5"/>
  <c r="L127" i="5" s="1"/>
  <c r="T127" i="5" s="1"/>
  <c r="S128" i="5"/>
  <c r="L129" i="5"/>
  <c r="T129" i="5" s="1"/>
  <c r="S129" i="5"/>
  <c r="L130" i="5"/>
  <c r="S130" i="5"/>
  <c r="T130" i="5"/>
  <c r="M131" i="5"/>
  <c r="N131" i="5"/>
  <c r="O131" i="5"/>
  <c r="P131" i="5"/>
  <c r="Q131" i="5"/>
  <c r="R131" i="5"/>
  <c r="S131" i="5"/>
  <c r="L132" i="5"/>
  <c r="S132" i="5"/>
  <c r="T132" i="5"/>
  <c r="L133" i="5"/>
  <c r="S133" i="5"/>
  <c r="T133" i="5"/>
  <c r="L134" i="5"/>
  <c r="T134" i="5" s="1"/>
  <c r="S134" i="5"/>
  <c r="L135" i="5"/>
  <c r="T135" i="5" s="1"/>
  <c r="S135" i="5"/>
  <c r="L136" i="5"/>
  <c r="T136" i="5" s="1"/>
  <c r="L137" i="5"/>
  <c r="S137" i="5"/>
  <c r="S136" i="5" s="1"/>
  <c r="T137" i="5"/>
  <c r="L138" i="5"/>
  <c r="S138" i="5"/>
  <c r="T138" i="5"/>
  <c r="L139" i="5"/>
  <c r="S139" i="5"/>
  <c r="T139" i="5"/>
  <c r="T140" i="5"/>
  <c r="L141" i="5"/>
  <c r="T141" i="5" s="1"/>
  <c r="S141" i="5"/>
  <c r="T142" i="5"/>
  <c r="T143" i="5"/>
  <c r="T144" i="5"/>
  <c r="K145" i="5"/>
  <c r="M145" i="5"/>
  <c r="N145" i="5"/>
  <c r="T148" i="5"/>
  <c r="T149" i="5"/>
  <c r="M1412" i="3"/>
  <c r="L1398" i="3"/>
  <c r="M1397" i="3"/>
  <c r="M1297" i="3"/>
  <c r="H1304" i="3"/>
  <c r="M1124" i="3"/>
  <c r="E1428" i="3"/>
  <c r="M1374" i="3"/>
  <c r="E1367" i="3"/>
  <c r="M1332" i="3"/>
  <c r="M1275" i="3"/>
  <c r="M1092" i="3"/>
  <c r="M823" i="3"/>
  <c r="E821" i="3"/>
  <c r="M735" i="3"/>
  <c r="E734" i="3"/>
  <c r="L778" i="3"/>
  <c r="M779" i="3"/>
  <c r="M1432" i="3"/>
  <c r="M1407" i="3"/>
  <c r="M1368" i="3"/>
  <c r="M1353" i="3"/>
  <c r="M1349" i="3"/>
  <c r="M1346" i="3"/>
  <c r="M1344" i="3"/>
  <c r="E1363" i="3"/>
  <c r="C1187" i="3"/>
  <c r="N1304" i="3"/>
  <c r="L998" i="3"/>
  <c r="M999" i="3"/>
  <c r="M961" i="3"/>
  <c r="L959" i="3"/>
  <c r="M1406" i="3"/>
  <c r="E1433" i="3"/>
  <c r="M1433" i="3" s="1"/>
  <c r="M1409" i="3"/>
  <c r="M1403" i="3"/>
  <c r="M1279" i="3"/>
  <c r="L1242" i="3"/>
  <c r="M855" i="3"/>
  <c r="E853" i="3"/>
  <c r="E811" i="3"/>
  <c r="M813" i="3"/>
  <c r="E637" i="3"/>
  <c r="M637" i="3" s="1"/>
  <c r="M638" i="3"/>
  <c r="L1424" i="3"/>
  <c r="M1385" i="3"/>
  <c r="M1370" i="3"/>
  <c r="M1343" i="3"/>
  <c r="E1330" i="3"/>
  <c r="M1330" i="3" s="1"/>
  <c r="M1296" i="3"/>
  <c r="L1235" i="3"/>
  <c r="M1222" i="3"/>
  <c r="M1219" i="3"/>
  <c r="N1166" i="3"/>
  <c r="M1142" i="3"/>
  <c r="M1131" i="3"/>
  <c r="M1121" i="3"/>
  <c r="M1103" i="3"/>
  <c r="M1094" i="3"/>
  <c r="M1068" i="3"/>
  <c r="M983" i="3"/>
  <c r="M972" i="3"/>
  <c r="M963" i="3"/>
  <c r="M878" i="3"/>
  <c r="M806" i="3"/>
  <c r="M786" i="3"/>
  <c r="M732" i="3"/>
  <c r="M723" i="3"/>
  <c r="M685" i="3"/>
  <c r="L677" i="3"/>
  <c r="E673" i="3"/>
  <c r="M673" i="3" s="1"/>
  <c r="M665" i="3"/>
  <c r="M662" i="3"/>
  <c r="E646" i="3"/>
  <c r="M641" i="3"/>
  <c r="E516" i="3"/>
  <c r="M518" i="3"/>
  <c r="E83" i="2"/>
  <c r="E478" i="3"/>
  <c r="M480" i="3"/>
  <c r="E1416" i="3"/>
  <c r="M1416" i="3" s="1"/>
  <c r="M1401" i="3"/>
  <c r="L1363" i="3"/>
  <c r="M1351" i="3"/>
  <c r="E1267" i="3"/>
  <c r="M1254" i="3"/>
  <c r="M1240" i="3"/>
  <c r="M1237" i="3"/>
  <c r="M1108" i="3"/>
  <c r="L1087" i="3"/>
  <c r="L1054" i="3"/>
  <c r="L1010" i="3"/>
  <c r="M1006" i="3"/>
  <c r="M971" i="3"/>
  <c r="E959" i="3"/>
  <c r="F1028" i="3"/>
  <c r="M945" i="3"/>
  <c r="J1028" i="3"/>
  <c r="E872" i="3"/>
  <c r="L860" i="3"/>
  <c r="M843" i="3"/>
  <c r="L828" i="3"/>
  <c r="M809" i="3"/>
  <c r="L775" i="3"/>
  <c r="M775" i="3" s="1"/>
  <c r="M731" i="3"/>
  <c r="L715" i="3"/>
  <c r="M661" i="3"/>
  <c r="Q125" i="1"/>
  <c r="G125" i="1" s="1"/>
  <c r="N125" i="1" s="1"/>
  <c r="P117" i="1"/>
  <c r="F117" i="1" s="1"/>
  <c r="M559" i="3"/>
  <c r="L512" i="3"/>
  <c r="M500" i="3"/>
  <c r="M513" i="3"/>
  <c r="E512" i="3"/>
  <c r="M512" i="3" s="1"/>
  <c r="M1395" i="3"/>
  <c r="M1383" i="3"/>
  <c r="M1377" i="3"/>
  <c r="M1298" i="3"/>
  <c r="M1253" i="3"/>
  <c r="M1231" i="3"/>
  <c r="E1225" i="3"/>
  <c r="M1205" i="3"/>
  <c r="M1195" i="3"/>
  <c r="M1134" i="3"/>
  <c r="M1116" i="3"/>
  <c r="M1111" i="3"/>
  <c r="M1000" i="3"/>
  <c r="E991" i="3"/>
  <c r="M982" i="3"/>
  <c r="M979" i="3"/>
  <c r="M965" i="3"/>
  <c r="M962" i="3"/>
  <c r="M948" i="3"/>
  <c r="M882" i="3"/>
  <c r="M870" i="3"/>
  <c r="M866" i="3"/>
  <c r="M856" i="3"/>
  <c r="M836" i="3"/>
  <c r="M833" i="3"/>
  <c r="M824" i="3"/>
  <c r="M808" i="3"/>
  <c r="M804" i="3"/>
  <c r="M801" i="3"/>
  <c r="M788" i="3"/>
  <c r="E784" i="3"/>
  <c r="M780" i="3"/>
  <c r="M720" i="3"/>
  <c r="M711" i="3"/>
  <c r="M681" i="3"/>
  <c r="M676" i="3"/>
  <c r="M653" i="3"/>
  <c r="M649" i="3"/>
  <c r="M592" i="3"/>
  <c r="E74" i="2"/>
  <c r="M581" i="3"/>
  <c r="M555" i="3"/>
  <c r="M548" i="3"/>
  <c r="E503" i="3"/>
  <c r="M491" i="3"/>
  <c r="M1154" i="3"/>
  <c r="M1149" i="3"/>
  <c r="L1014" i="3"/>
  <c r="M1013" i="3"/>
  <c r="M957" i="3"/>
  <c r="M947" i="3"/>
  <c r="M937" i="3"/>
  <c r="M925" i="3"/>
  <c r="E860" i="3"/>
  <c r="E828" i="3"/>
  <c r="M828" i="3" s="1"/>
  <c r="M734" i="3"/>
  <c r="M719" i="3"/>
  <c r="L699" i="3"/>
  <c r="M675" i="3"/>
  <c r="M643" i="3"/>
  <c r="L591" i="3"/>
  <c r="G597" i="3"/>
  <c r="G446" i="3" s="1"/>
  <c r="E244" i="3"/>
  <c r="P130" i="1"/>
  <c r="F130" i="1"/>
  <c r="E92" i="2"/>
  <c r="M580" i="3"/>
  <c r="M577" i="3"/>
  <c r="M551" i="3"/>
  <c r="E544" i="3"/>
  <c r="Q104" i="1"/>
  <c r="M1194" i="3"/>
  <c r="L1157" i="3"/>
  <c r="M1095" i="3"/>
  <c r="M1090" i="3"/>
  <c r="M1071" i="3"/>
  <c r="M973" i="3"/>
  <c r="L881" i="3"/>
  <c r="M826" i="3"/>
  <c r="L811" i="3"/>
  <c r="M787" i="3"/>
  <c r="M733" i="3"/>
  <c r="L708" i="3"/>
  <c r="M704" i="3"/>
  <c r="M695" i="3"/>
  <c r="L690" i="3"/>
  <c r="M648" i="3"/>
  <c r="L586" i="3"/>
  <c r="Q131" i="1"/>
  <c r="Q114" i="1"/>
  <c r="L544" i="3"/>
  <c r="E531" i="3"/>
  <c r="M483" i="3"/>
  <c r="E1336" i="3"/>
  <c r="M1336" i="3"/>
  <c r="L1295" i="3"/>
  <c r="E1290" i="3"/>
  <c r="L1286" i="3"/>
  <c r="M1272" i="3"/>
  <c r="M1269" i="3"/>
  <c r="M1250" i="3"/>
  <c r="M1246" i="3"/>
  <c r="M1243" i="3"/>
  <c r="M1203" i="3"/>
  <c r="L1198" i="3"/>
  <c r="M1162" i="3"/>
  <c r="M1158" i="3"/>
  <c r="L1152" i="3"/>
  <c r="M1146" i="3"/>
  <c r="L1136" i="3"/>
  <c r="M1136" i="3"/>
  <c r="M1127" i="3"/>
  <c r="L1113" i="3"/>
  <c r="M1109" i="3"/>
  <c r="L1104" i="3"/>
  <c r="M1021" i="3"/>
  <c r="M1012" i="3"/>
  <c r="M977" i="3"/>
  <c r="M956" i="3"/>
  <c r="E876" i="3"/>
  <c r="M817" i="3"/>
  <c r="E743" i="3"/>
  <c r="L738" i="3"/>
  <c r="M729" i="3"/>
  <c r="L722" i="3"/>
  <c r="M722" i="3" s="1"/>
  <c r="M698" i="3"/>
  <c r="M691" i="3"/>
  <c r="M689" i="3"/>
  <c r="G187" i="3"/>
  <c r="H187" i="3"/>
  <c r="I187" i="3"/>
  <c r="G40" i="2"/>
  <c r="F190" i="3"/>
  <c r="J187" i="3"/>
  <c r="H40" i="2" s="1"/>
  <c r="G190" i="3"/>
  <c r="I196" i="3"/>
  <c r="K187" i="3"/>
  <c r="I40" i="2"/>
  <c r="F187" i="3"/>
  <c r="K190" i="3"/>
  <c r="I41" i="2" s="1"/>
  <c r="E204" i="3"/>
  <c r="M204" i="3" s="1"/>
  <c r="J223" i="3"/>
  <c r="F227" i="3"/>
  <c r="H233" i="3"/>
  <c r="E236" i="3"/>
  <c r="L237" i="3"/>
  <c r="K238" i="3"/>
  <c r="J239" i="3"/>
  <c r="I240" i="3"/>
  <c r="H190" i="3"/>
  <c r="F204" i="3"/>
  <c r="K223" i="3"/>
  <c r="G227" i="3"/>
  <c r="I190" i="3"/>
  <c r="G41" i="2" s="1"/>
  <c r="F196" i="3"/>
  <c r="G204" i="3"/>
  <c r="F205" i="3"/>
  <c r="H227" i="3"/>
  <c r="J233" i="3"/>
  <c r="G236" i="3"/>
  <c r="F237" i="3"/>
  <c r="E238" i="3"/>
  <c r="L239" i="3"/>
  <c r="K240" i="3"/>
  <c r="J249" i="3"/>
  <c r="H63" i="2"/>
  <c r="L255" i="3"/>
  <c r="K256" i="3"/>
  <c r="I47" i="2" s="1"/>
  <c r="J257" i="3"/>
  <c r="I258" i="3"/>
  <c r="J190" i="3"/>
  <c r="H41" i="2" s="1"/>
  <c r="G196" i="3"/>
  <c r="H204" i="3"/>
  <c r="G205" i="3"/>
  <c r="I227" i="3"/>
  <c r="K233" i="3"/>
  <c r="H236" i="3"/>
  <c r="G237" i="3"/>
  <c r="F238" i="3"/>
  <c r="E239" i="3"/>
  <c r="M239" i="3"/>
  <c r="K249" i="3"/>
  <c r="I63" i="2" s="1"/>
  <c r="E255" i="3"/>
  <c r="L256" i="3"/>
  <c r="K257" i="3"/>
  <c r="J258" i="3"/>
  <c r="K265" i="3"/>
  <c r="H196" i="3"/>
  <c r="I204" i="3"/>
  <c r="H205" i="3"/>
  <c r="F223" i="3"/>
  <c r="J227" i="3"/>
  <c r="I236" i="3"/>
  <c r="H237" i="3"/>
  <c r="G238" i="3"/>
  <c r="F239" i="3"/>
  <c r="J196" i="3"/>
  <c r="J204" i="3"/>
  <c r="I205" i="3"/>
  <c r="G223" i="3"/>
  <c r="K227" i="3"/>
  <c r="K196" i="3"/>
  <c r="K204" i="3"/>
  <c r="I42" i="2" s="1"/>
  <c r="J205" i="3"/>
  <c r="H223" i="3"/>
  <c r="F233" i="3"/>
  <c r="K236" i="3"/>
  <c r="J237" i="3"/>
  <c r="I238" i="3"/>
  <c r="H239" i="3"/>
  <c r="G240" i="3"/>
  <c r="F249" i="3"/>
  <c r="H255" i="3"/>
  <c r="G256" i="3"/>
  <c r="F257" i="3"/>
  <c r="L204" i="3"/>
  <c r="K205" i="3"/>
  <c r="I223" i="3"/>
  <c r="G233" i="3"/>
  <c r="L236" i="3"/>
  <c r="K237" i="3"/>
  <c r="J238" i="3"/>
  <c r="I239" i="3"/>
  <c r="H240" i="3"/>
  <c r="G249" i="3"/>
  <c r="I255" i="3"/>
  <c r="H256" i="3"/>
  <c r="G257" i="3"/>
  <c r="F258" i="3"/>
  <c r="G265" i="3"/>
  <c r="I237" i="3"/>
  <c r="I249" i="3"/>
  <c r="G63" i="2" s="1"/>
  <c r="F63" i="2" s="1"/>
  <c r="J256" i="3"/>
  <c r="H47" i="2" s="1"/>
  <c r="F47" i="2" s="1"/>
  <c r="H258" i="3"/>
  <c r="E269" i="3"/>
  <c r="L270" i="3"/>
  <c r="K271" i="3"/>
  <c r="J272" i="3"/>
  <c r="H51" i="2"/>
  <c r="G275" i="3"/>
  <c r="F276" i="3"/>
  <c r="F284" i="3"/>
  <c r="K287" i="3"/>
  <c r="J288" i="3"/>
  <c r="H50" i="2" s="1"/>
  <c r="I297" i="3"/>
  <c r="G55" i="2"/>
  <c r="F255" i="3"/>
  <c r="K258" i="3"/>
  <c r="F269" i="3"/>
  <c r="E270" i="3"/>
  <c r="M270" i="3" s="1"/>
  <c r="L271" i="3"/>
  <c r="K272" i="3"/>
  <c r="I51" i="2"/>
  <c r="H275" i="3"/>
  <c r="G276" i="3"/>
  <c r="G284" i="3"/>
  <c r="L287" i="3"/>
  <c r="Q58" i="1" s="1"/>
  <c r="K288" i="3"/>
  <c r="I50" i="2"/>
  <c r="F293" i="3"/>
  <c r="J297" i="3"/>
  <c r="H55" i="2" s="1"/>
  <c r="H238" i="3"/>
  <c r="G255" i="3"/>
  <c r="E257" i="3"/>
  <c r="G269" i="3"/>
  <c r="F270" i="3"/>
  <c r="E271" i="3"/>
  <c r="M271" i="3" s="1"/>
  <c r="L272" i="3"/>
  <c r="I275" i="3"/>
  <c r="H276" i="3"/>
  <c r="H284" i="3"/>
  <c r="E287" i="3"/>
  <c r="G293" i="3"/>
  <c r="K297" i="3"/>
  <c r="I55" i="2" s="1"/>
  <c r="L238" i="3"/>
  <c r="J255" i="3"/>
  <c r="H46" i="2" s="1"/>
  <c r="H257" i="3"/>
  <c r="H269" i="3"/>
  <c r="G270" i="3"/>
  <c r="F271" i="3"/>
  <c r="J275" i="3"/>
  <c r="I276" i="3"/>
  <c r="I284" i="3"/>
  <c r="F287" i="3"/>
  <c r="H293" i="3"/>
  <c r="L297" i="3"/>
  <c r="G239" i="3"/>
  <c r="K255" i="3"/>
  <c r="I257" i="3"/>
  <c r="F265" i="3"/>
  <c r="I269" i="3"/>
  <c r="H270" i="3"/>
  <c r="G271" i="3"/>
  <c r="F272" i="3"/>
  <c r="K275" i="3"/>
  <c r="J276" i="3"/>
  <c r="J284" i="3"/>
  <c r="G287" i="3"/>
  <c r="F288" i="3"/>
  <c r="I293" i="3"/>
  <c r="G52" i="2"/>
  <c r="E297" i="3"/>
  <c r="F236" i="3"/>
  <c r="K239" i="3"/>
  <c r="E256" i="3"/>
  <c r="L257" i="3"/>
  <c r="H265" i="3"/>
  <c r="J269" i="3"/>
  <c r="I270" i="3"/>
  <c r="H271" i="3"/>
  <c r="G272" i="3"/>
  <c r="L275" i="3"/>
  <c r="K276" i="3"/>
  <c r="K284" i="3"/>
  <c r="H287" i="3"/>
  <c r="G288" i="3"/>
  <c r="J293" i="3"/>
  <c r="H52" i="2"/>
  <c r="F297" i="3"/>
  <c r="J236" i="3"/>
  <c r="F240" i="3"/>
  <c r="F256" i="3"/>
  <c r="I265" i="3"/>
  <c r="G48" i="2" s="1"/>
  <c r="K269" i="3"/>
  <c r="J270" i="3"/>
  <c r="I271" i="3"/>
  <c r="H272" i="3"/>
  <c r="E275" i="3"/>
  <c r="I287" i="3"/>
  <c r="H288" i="3"/>
  <c r="K293" i="3"/>
  <c r="I52" i="2"/>
  <c r="G297" i="3"/>
  <c r="I233" i="3"/>
  <c r="E237" i="3"/>
  <c r="M237" i="3" s="1"/>
  <c r="J240" i="3"/>
  <c r="H249" i="3"/>
  <c r="I256" i="3"/>
  <c r="G46" i="2" s="1"/>
  <c r="G47" i="2"/>
  <c r="G258" i="3"/>
  <c r="J265" i="3"/>
  <c r="H48" i="2" s="1"/>
  <c r="L269" i="3"/>
  <c r="K270" i="3"/>
  <c r="J271" i="3"/>
  <c r="I272" i="3"/>
  <c r="G51" i="2"/>
  <c r="F51" i="2"/>
  <c r="F275" i="3"/>
  <c r="J287" i="3"/>
  <c r="I288" i="3"/>
  <c r="G50" i="2"/>
  <c r="F50" i="2" s="1"/>
  <c r="H297" i="3"/>
  <c r="E93" i="2"/>
  <c r="M587" i="3"/>
  <c r="E586" i="3"/>
  <c r="M586" i="3"/>
  <c r="P131" i="1"/>
  <c r="E91" i="2"/>
  <c r="M573" i="3"/>
  <c r="E566" i="3"/>
  <c r="M563" i="3"/>
  <c r="P112" i="1"/>
  <c r="M547" i="3"/>
  <c r="M539" i="3"/>
  <c r="M527" i="3"/>
  <c r="L497" i="3"/>
  <c r="E481" i="3"/>
  <c r="M481" i="3"/>
  <c r="M486" i="3"/>
  <c r="L481" i="3"/>
  <c r="Q122" i="1"/>
  <c r="P104" i="1"/>
  <c r="E70" i="2"/>
  <c r="P109" i="1"/>
  <c r="F109" i="1" s="1"/>
  <c r="Q98" i="1"/>
  <c r="P93" i="1"/>
  <c r="F93" i="1"/>
  <c r="E468" i="3"/>
  <c r="M464" i="3"/>
  <c r="P87" i="1"/>
  <c r="M428" i="3"/>
  <c r="E412" i="3"/>
  <c r="M408" i="3"/>
  <c r="E402" i="3"/>
  <c r="M402" i="3" s="1"/>
  <c r="M398" i="3"/>
  <c r="M392" i="3"/>
  <c r="H57" i="2"/>
  <c r="I296" i="3"/>
  <c r="G54" i="2" s="1"/>
  <c r="J295" i="3"/>
  <c r="K294" i="3"/>
  <c r="I53" i="2" s="1"/>
  <c r="E292" i="3"/>
  <c r="F291" i="3"/>
  <c r="G290" i="3"/>
  <c r="H289" i="3"/>
  <c r="K286" i="3"/>
  <c r="L285" i="3"/>
  <c r="F283" i="3"/>
  <c r="G282" i="3"/>
  <c r="H281" i="3"/>
  <c r="I280" i="3"/>
  <c r="J279" i="3"/>
  <c r="K278" i="3"/>
  <c r="L277" i="3"/>
  <c r="G274" i="3"/>
  <c r="H273" i="3"/>
  <c r="L267" i="3"/>
  <c r="L266" i="3"/>
  <c r="I264" i="3"/>
  <c r="F263" i="3"/>
  <c r="J261" i="3"/>
  <c r="E260" i="3"/>
  <c r="K254" i="3"/>
  <c r="F251" i="3"/>
  <c r="J247" i="3"/>
  <c r="L245" i="3"/>
  <c r="M647" i="3"/>
  <c r="G752" i="3"/>
  <c r="F188" i="3"/>
  <c r="G188" i="3"/>
  <c r="F189" i="3"/>
  <c r="H188" i="3"/>
  <c r="G189" i="3"/>
  <c r="E191" i="3"/>
  <c r="L192" i="3"/>
  <c r="K193" i="3"/>
  <c r="J194" i="3"/>
  <c r="I195" i="3"/>
  <c r="I188" i="3"/>
  <c r="H189" i="3"/>
  <c r="F191" i="3"/>
  <c r="E192" i="3"/>
  <c r="M192" i="3" s="1"/>
  <c r="L193" i="3"/>
  <c r="K194" i="3"/>
  <c r="J195" i="3"/>
  <c r="J188" i="3"/>
  <c r="K188" i="3"/>
  <c r="J189" i="3"/>
  <c r="E188" i="3"/>
  <c r="M188" i="3" s="1"/>
  <c r="L189" i="3"/>
  <c r="J191" i="3"/>
  <c r="I192" i="3"/>
  <c r="H193" i="3"/>
  <c r="G194" i="3"/>
  <c r="F195" i="3"/>
  <c r="I191" i="3"/>
  <c r="E193" i="3"/>
  <c r="M193" i="3"/>
  <c r="H194" i="3"/>
  <c r="L195" i="3"/>
  <c r="L197" i="3"/>
  <c r="K198" i="3"/>
  <c r="J199" i="3"/>
  <c r="I200" i="3"/>
  <c r="H201" i="3"/>
  <c r="G202" i="3"/>
  <c r="F203" i="3"/>
  <c r="K206" i="3"/>
  <c r="J207" i="3"/>
  <c r="I208" i="3"/>
  <c r="H209" i="3"/>
  <c r="G210" i="3"/>
  <c r="F211" i="3"/>
  <c r="E212" i="3"/>
  <c r="M212" i="3"/>
  <c r="L213" i="3"/>
  <c r="K214" i="3"/>
  <c r="J215" i="3"/>
  <c r="I216" i="3"/>
  <c r="H217" i="3"/>
  <c r="G218" i="3"/>
  <c r="F219" i="3"/>
  <c r="E220" i="3"/>
  <c r="L221" i="3"/>
  <c r="K222" i="3"/>
  <c r="I224" i="3"/>
  <c r="H225" i="3"/>
  <c r="G226" i="3"/>
  <c r="E228" i="3"/>
  <c r="L229" i="3"/>
  <c r="K230" i="3"/>
  <c r="J231" i="3"/>
  <c r="I232" i="3"/>
  <c r="G234" i="3"/>
  <c r="F235" i="3"/>
  <c r="H241" i="3"/>
  <c r="G242" i="3"/>
  <c r="F243" i="3"/>
  <c r="K191" i="3"/>
  <c r="F193" i="3"/>
  <c r="I194" i="3"/>
  <c r="E197" i="3"/>
  <c r="M197" i="3" s="1"/>
  <c r="L198" i="3"/>
  <c r="K199" i="3"/>
  <c r="J200" i="3"/>
  <c r="I201" i="3"/>
  <c r="H202" i="3"/>
  <c r="G203" i="3"/>
  <c r="L206" i="3"/>
  <c r="K207" i="3"/>
  <c r="J208" i="3"/>
  <c r="I209" i="3"/>
  <c r="H210" i="3"/>
  <c r="G211" i="3"/>
  <c r="F212" i="3"/>
  <c r="E213" i="3"/>
  <c r="M213" i="3"/>
  <c r="L214" i="3"/>
  <c r="K215" i="3"/>
  <c r="J216" i="3"/>
  <c r="I217" i="3"/>
  <c r="H218" i="3"/>
  <c r="G219" i="3"/>
  <c r="F220" i="3"/>
  <c r="E221" i="3"/>
  <c r="M221" i="3" s="1"/>
  <c r="L222" i="3"/>
  <c r="J224" i="3"/>
  <c r="I225" i="3"/>
  <c r="H226" i="3"/>
  <c r="F228" i="3"/>
  <c r="E229" i="3"/>
  <c r="M229" i="3"/>
  <c r="L191" i="3"/>
  <c r="G193" i="3"/>
  <c r="L194" i="3"/>
  <c r="F197" i="3"/>
  <c r="E198" i="3"/>
  <c r="M198" i="3"/>
  <c r="L199" i="3"/>
  <c r="K200" i="3"/>
  <c r="J201" i="3"/>
  <c r="I202" i="3"/>
  <c r="H203" i="3"/>
  <c r="E206" i="3"/>
  <c r="M206" i="3"/>
  <c r="L207" i="3"/>
  <c r="K208" i="3"/>
  <c r="J209" i="3"/>
  <c r="I210" i="3"/>
  <c r="H211" i="3"/>
  <c r="G212" i="3"/>
  <c r="F213" i="3"/>
  <c r="E214" i="3"/>
  <c r="M214" i="3"/>
  <c r="L215" i="3"/>
  <c r="K216" i="3"/>
  <c r="J217" i="3"/>
  <c r="I218" i="3"/>
  <c r="H219" i="3"/>
  <c r="G220" i="3"/>
  <c r="F221" i="3"/>
  <c r="E222" i="3"/>
  <c r="M222" i="3" s="1"/>
  <c r="K224" i="3"/>
  <c r="J225" i="3"/>
  <c r="I226" i="3"/>
  <c r="G228" i="3"/>
  <c r="F229" i="3"/>
  <c r="E230" i="3"/>
  <c r="L231" i="3"/>
  <c r="K232" i="3"/>
  <c r="I234" i="3"/>
  <c r="H235" i="3"/>
  <c r="J241" i="3"/>
  <c r="I242" i="3"/>
  <c r="H243" i="3"/>
  <c r="G244" i="3"/>
  <c r="F245" i="3"/>
  <c r="E246" i="3"/>
  <c r="L247" i="3"/>
  <c r="K248" i="3"/>
  <c r="I250" i="3"/>
  <c r="H251" i="3"/>
  <c r="G252" i="3"/>
  <c r="F253" i="3"/>
  <c r="E254" i="3"/>
  <c r="H259" i="3"/>
  <c r="G260" i="3"/>
  <c r="F261" i="3"/>
  <c r="E262" i="3"/>
  <c r="L263" i="3"/>
  <c r="L188" i="3"/>
  <c r="F192" i="3"/>
  <c r="I193" i="3"/>
  <c r="G197" i="3"/>
  <c r="F198" i="3"/>
  <c r="E199" i="3"/>
  <c r="M199" i="3"/>
  <c r="L200" i="3"/>
  <c r="K201" i="3"/>
  <c r="J202" i="3"/>
  <c r="I203" i="3"/>
  <c r="F206" i="3"/>
  <c r="E207" i="3"/>
  <c r="M207" i="3" s="1"/>
  <c r="L208" i="3"/>
  <c r="K209" i="3"/>
  <c r="J210" i="3"/>
  <c r="I211" i="3"/>
  <c r="H212" i="3"/>
  <c r="G213" i="3"/>
  <c r="F214" i="3"/>
  <c r="E215" i="3"/>
  <c r="M215" i="3"/>
  <c r="L216" i="3"/>
  <c r="K217" i="3"/>
  <c r="J218" i="3"/>
  <c r="I219" i="3"/>
  <c r="H220" i="3"/>
  <c r="G221" i="3"/>
  <c r="F222" i="3"/>
  <c r="L224" i="3"/>
  <c r="K225" i="3"/>
  <c r="J226" i="3"/>
  <c r="H228" i="3"/>
  <c r="G229" i="3"/>
  <c r="F230" i="3"/>
  <c r="E231" i="3"/>
  <c r="M231" i="3" s="1"/>
  <c r="L232" i="3"/>
  <c r="J234" i="3"/>
  <c r="I235" i="3"/>
  <c r="K241" i="3"/>
  <c r="J242" i="3"/>
  <c r="I243" i="3"/>
  <c r="H244" i="3"/>
  <c r="G245" i="3"/>
  <c r="F246" i="3"/>
  <c r="E247" i="3"/>
  <c r="M247" i="3" s="1"/>
  <c r="L248" i="3"/>
  <c r="J250" i="3"/>
  <c r="I251" i="3"/>
  <c r="H252" i="3"/>
  <c r="G253" i="3"/>
  <c r="F254" i="3"/>
  <c r="I259" i="3"/>
  <c r="H260" i="3"/>
  <c r="G261" i="3"/>
  <c r="F262" i="3"/>
  <c r="E263" i="3"/>
  <c r="M263" i="3"/>
  <c r="L264" i="3"/>
  <c r="J266" i="3"/>
  <c r="E189" i="3"/>
  <c r="M189" i="3" s="1"/>
  <c r="G192" i="3"/>
  <c r="J193" i="3"/>
  <c r="E195" i="3"/>
  <c r="M195" i="3"/>
  <c r="H197" i="3"/>
  <c r="G198" i="3"/>
  <c r="F199" i="3"/>
  <c r="E200" i="3"/>
  <c r="M200" i="3"/>
  <c r="L201" i="3"/>
  <c r="K202" i="3"/>
  <c r="J203" i="3"/>
  <c r="G206" i="3"/>
  <c r="F207" i="3"/>
  <c r="E208" i="3"/>
  <c r="M208" i="3" s="1"/>
  <c r="L209" i="3"/>
  <c r="K210" i="3"/>
  <c r="J211" i="3"/>
  <c r="I212" i="3"/>
  <c r="H213" i="3"/>
  <c r="G214" i="3"/>
  <c r="F215" i="3"/>
  <c r="E216" i="3"/>
  <c r="M216" i="3"/>
  <c r="L217" i="3"/>
  <c r="K218" i="3"/>
  <c r="J219" i="3"/>
  <c r="I220" i="3"/>
  <c r="H221" i="3"/>
  <c r="G222" i="3"/>
  <c r="E224" i="3"/>
  <c r="M224" i="3" s="1"/>
  <c r="L225" i="3"/>
  <c r="K226" i="3"/>
  <c r="I228" i="3"/>
  <c r="H229" i="3"/>
  <c r="G230" i="3"/>
  <c r="F231" i="3"/>
  <c r="E232" i="3"/>
  <c r="M232" i="3" s="1"/>
  <c r="K234" i="3"/>
  <c r="J235" i="3"/>
  <c r="L241" i="3"/>
  <c r="K242" i="3"/>
  <c r="J243" i="3"/>
  <c r="I189" i="3"/>
  <c r="H192" i="3"/>
  <c r="G195" i="3"/>
  <c r="I197" i="3"/>
  <c r="H198" i="3"/>
  <c r="G199" i="3"/>
  <c r="F200" i="3"/>
  <c r="E201" i="3"/>
  <c r="M201" i="3" s="1"/>
  <c r="L202" i="3"/>
  <c r="K203" i="3"/>
  <c r="H206" i="3"/>
  <c r="G207" i="3"/>
  <c r="F208" i="3"/>
  <c r="E209" i="3"/>
  <c r="M209" i="3"/>
  <c r="L210" i="3"/>
  <c r="K211" i="3"/>
  <c r="J212" i="3"/>
  <c r="I213" i="3"/>
  <c r="H214" i="3"/>
  <c r="G215" i="3"/>
  <c r="F216" i="3"/>
  <c r="E217" i="3"/>
  <c r="L218" i="3"/>
  <c r="K219" i="3"/>
  <c r="J220" i="3"/>
  <c r="I221" i="3"/>
  <c r="H222" i="3"/>
  <c r="F224" i="3"/>
  <c r="E225" i="3"/>
  <c r="M225" i="3" s="1"/>
  <c r="L226" i="3"/>
  <c r="J228" i="3"/>
  <c r="I229" i="3"/>
  <c r="K189" i="3"/>
  <c r="G191" i="3"/>
  <c r="J192" i="3"/>
  <c r="E194" i="3"/>
  <c r="M194" i="3" s="1"/>
  <c r="H195" i="3"/>
  <c r="J197" i="3"/>
  <c r="I198" i="3"/>
  <c r="H199" i="3"/>
  <c r="G200" i="3"/>
  <c r="F201" i="3"/>
  <c r="E202" i="3"/>
  <c r="M202" i="3" s="1"/>
  <c r="L203" i="3"/>
  <c r="I206" i="3"/>
  <c r="H207" i="3"/>
  <c r="G208" i="3"/>
  <c r="F209" i="3"/>
  <c r="E210" i="3"/>
  <c r="M210" i="3" s="1"/>
  <c r="L211" i="3"/>
  <c r="K212" i="3"/>
  <c r="J213" i="3"/>
  <c r="I214" i="3"/>
  <c r="H215" i="3"/>
  <c r="G216" i="3"/>
  <c r="F217" i="3"/>
  <c r="E218" i="3"/>
  <c r="M218" i="3" s="1"/>
  <c r="L219" i="3"/>
  <c r="K220" i="3"/>
  <c r="J221" i="3"/>
  <c r="I222" i="3"/>
  <c r="G224" i="3"/>
  <c r="F225" i="3"/>
  <c r="E226" i="3"/>
  <c r="K228" i="3"/>
  <c r="J229" i="3"/>
  <c r="I230" i="3"/>
  <c r="H231" i="3"/>
  <c r="G232" i="3"/>
  <c r="E234" i="3"/>
  <c r="L235" i="3"/>
  <c r="F241" i="3"/>
  <c r="E242" i="3"/>
  <c r="L243" i="3"/>
  <c r="K244" i="3"/>
  <c r="J245" i="3"/>
  <c r="I246" i="3"/>
  <c r="H247" i="3"/>
  <c r="G248" i="3"/>
  <c r="E250" i="3"/>
  <c r="L251" i="3"/>
  <c r="K252" i="3"/>
  <c r="J253" i="3"/>
  <c r="I254" i="3"/>
  <c r="L259" i="3"/>
  <c r="K260" i="3"/>
  <c r="H191" i="3"/>
  <c r="K192" i="3"/>
  <c r="F194" i="3"/>
  <c r="K195" i="3"/>
  <c r="K197" i="3"/>
  <c r="J198" i="3"/>
  <c r="I199" i="3"/>
  <c r="H200" i="3"/>
  <c r="G201" i="3"/>
  <c r="F202" i="3"/>
  <c r="E203" i="3"/>
  <c r="M203" i="3"/>
  <c r="J206" i="3"/>
  <c r="I207" i="3"/>
  <c r="H208" i="3"/>
  <c r="G209" i="3"/>
  <c r="F210" i="3"/>
  <c r="E211" i="3"/>
  <c r="M211" i="3" s="1"/>
  <c r="L212" i="3"/>
  <c r="K213" i="3"/>
  <c r="J214" i="3"/>
  <c r="I215" i="3"/>
  <c r="H216" i="3"/>
  <c r="G217" i="3"/>
  <c r="F218" i="3"/>
  <c r="E219" i="3"/>
  <c r="M219" i="3"/>
  <c r="L220" i="3"/>
  <c r="K221" i="3"/>
  <c r="J222" i="3"/>
  <c r="H224" i="3"/>
  <c r="G225" i="3"/>
  <c r="F226" i="3"/>
  <c r="L228" i="3"/>
  <c r="K229" i="3"/>
  <c r="J230" i="3"/>
  <c r="I231" i="3"/>
  <c r="H232" i="3"/>
  <c r="F234" i="3"/>
  <c r="E235" i="3"/>
  <c r="M235" i="3" s="1"/>
  <c r="G241" i="3"/>
  <c r="F242" i="3"/>
  <c r="E243" i="3"/>
  <c r="M243" i="3" s="1"/>
  <c r="L244" i="3"/>
  <c r="K245" i="3"/>
  <c r="J246" i="3"/>
  <c r="I247" i="3"/>
  <c r="H248" i="3"/>
  <c r="F250" i="3"/>
  <c r="E251" i="3"/>
  <c r="M251" i="3" s="1"/>
  <c r="L252" i="3"/>
  <c r="K253" i="3"/>
  <c r="J254" i="3"/>
  <c r="E259" i="3"/>
  <c r="M259" i="3" s="1"/>
  <c r="L260" i="3"/>
  <c r="K261" i="3"/>
  <c r="J262" i="3"/>
  <c r="I263" i="3"/>
  <c r="H264" i="3"/>
  <c r="F266" i="3"/>
  <c r="E267" i="3"/>
  <c r="M267" i="3" s="1"/>
  <c r="L268" i="3"/>
  <c r="K597" i="3"/>
  <c r="K446" i="3" s="1"/>
  <c r="P122" i="1"/>
  <c r="E497" i="3"/>
  <c r="P98" i="1"/>
  <c r="F98" i="1" s="1"/>
  <c r="E471" i="3"/>
  <c r="Q88" i="1"/>
  <c r="E461" i="3"/>
  <c r="M411" i="3"/>
  <c r="M401" i="3"/>
  <c r="M385" i="3"/>
  <c r="I58" i="2"/>
  <c r="G57" i="2"/>
  <c r="H296" i="3"/>
  <c r="I295" i="3"/>
  <c r="J294" i="3"/>
  <c r="H53" i="2"/>
  <c r="L292" i="3"/>
  <c r="Q70" i="1"/>
  <c r="G70" i="1" s="1"/>
  <c r="N70" i="1" s="1"/>
  <c r="E291" i="3"/>
  <c r="F290" i="3"/>
  <c r="G289" i="3"/>
  <c r="J286" i="3"/>
  <c r="K285" i="3"/>
  <c r="E283" i="3"/>
  <c r="F282" i="3"/>
  <c r="G281" i="3"/>
  <c r="H280" i="3"/>
  <c r="I279" i="3"/>
  <c r="J278" i="3"/>
  <c r="K277" i="3"/>
  <c r="F274" i="3"/>
  <c r="G273" i="3"/>
  <c r="K268" i="3"/>
  <c r="K267" i="3"/>
  <c r="K266" i="3"/>
  <c r="G264" i="3"/>
  <c r="L262" i="3"/>
  <c r="I261" i="3"/>
  <c r="K259" i="3"/>
  <c r="H254" i="3"/>
  <c r="J252" i="3"/>
  <c r="L250" i="3"/>
  <c r="G247" i="3"/>
  <c r="I245" i="3"/>
  <c r="K243" i="3"/>
  <c r="Q92" i="1"/>
  <c r="E59" i="2"/>
  <c r="H58" i="2"/>
  <c r="G296" i="3"/>
  <c r="H295" i="3"/>
  <c r="I294" i="3"/>
  <c r="G53" i="2" s="1"/>
  <c r="F53" i="2" s="1"/>
  <c r="K292" i="3"/>
  <c r="L291" i="3"/>
  <c r="E290" i="3"/>
  <c r="F289" i="3"/>
  <c r="I286" i="3"/>
  <c r="J285" i="3"/>
  <c r="L283" i="3"/>
  <c r="E282" i="3"/>
  <c r="M282" i="3"/>
  <c r="F281" i="3"/>
  <c r="G280" i="3"/>
  <c r="H279" i="3"/>
  <c r="I278" i="3"/>
  <c r="J277" i="3"/>
  <c r="E274" i="3"/>
  <c r="F273" i="3"/>
  <c r="J268" i="3"/>
  <c r="J267" i="3"/>
  <c r="I266" i="3"/>
  <c r="F264" i="3"/>
  <c r="K262" i="3"/>
  <c r="H261" i="3"/>
  <c r="J259" i="3"/>
  <c r="G254" i="3"/>
  <c r="I252" i="3"/>
  <c r="K250" i="3"/>
  <c r="F247" i="3"/>
  <c r="H245" i="3"/>
  <c r="G243" i="3"/>
  <c r="J232" i="3"/>
  <c r="E79" i="2"/>
  <c r="P92" i="1"/>
  <c r="F92" i="1"/>
  <c r="I429" i="3"/>
  <c r="G58" i="2"/>
  <c r="F58" i="2" s="1"/>
  <c r="F296" i="3"/>
  <c r="G295" i="3"/>
  <c r="H294" i="3"/>
  <c r="J292" i="3"/>
  <c r="K291" i="3"/>
  <c r="L290" i="3"/>
  <c r="E289" i="3"/>
  <c r="H286" i="3"/>
  <c r="I285" i="3"/>
  <c r="K283" i="3"/>
  <c r="L282" i="3"/>
  <c r="E281" i="3"/>
  <c r="M281" i="3"/>
  <c r="F280" i="3"/>
  <c r="G279" i="3"/>
  <c r="H278" i="3"/>
  <c r="I277" i="3"/>
  <c r="L274" i="3"/>
  <c r="E273" i="3"/>
  <c r="I268" i="3"/>
  <c r="I267" i="3"/>
  <c r="H266" i="3"/>
  <c r="E264" i="3"/>
  <c r="M264" i="3" s="1"/>
  <c r="I262" i="3"/>
  <c r="E261" i="3"/>
  <c r="G259" i="3"/>
  <c r="F252" i="3"/>
  <c r="H250" i="3"/>
  <c r="J248" i="3"/>
  <c r="L246" i="3"/>
  <c r="E245" i="3"/>
  <c r="M245" i="3" s="1"/>
  <c r="L242" i="3"/>
  <c r="K235" i="3"/>
  <c r="F232" i="3"/>
  <c r="Q129" i="1"/>
  <c r="G129" i="1" s="1"/>
  <c r="N129" i="1" s="1"/>
  <c r="Q116" i="1"/>
  <c r="Q118" i="1" s="1"/>
  <c r="H88" i="2"/>
  <c r="H87" i="2"/>
  <c r="H86" i="2"/>
  <c r="F62" i="2"/>
  <c r="E296" i="3"/>
  <c r="F295" i="3"/>
  <c r="G294" i="3"/>
  <c r="I292" i="3"/>
  <c r="J291" i="3"/>
  <c r="K290" i="3"/>
  <c r="L289" i="3"/>
  <c r="G286" i="3"/>
  <c r="H285" i="3"/>
  <c r="J283" i="3"/>
  <c r="K282" i="3"/>
  <c r="L281" i="3"/>
  <c r="E280" i="3"/>
  <c r="F279" i="3"/>
  <c r="G278" i="3"/>
  <c r="H277" i="3"/>
  <c r="K274" i="3"/>
  <c r="L273" i="3"/>
  <c r="H268" i="3"/>
  <c r="H267" i="3"/>
  <c r="G266" i="3"/>
  <c r="K263" i="3"/>
  <c r="H262" i="3"/>
  <c r="F259" i="3"/>
  <c r="L253" i="3"/>
  <c r="E252" i="3"/>
  <c r="M252" i="3" s="1"/>
  <c r="G250" i="3"/>
  <c r="I248" i="3"/>
  <c r="K246" i="3"/>
  <c r="H242" i="3"/>
  <c r="G235" i="3"/>
  <c r="K231" i="3"/>
  <c r="E94" i="2"/>
  <c r="P125" i="1"/>
  <c r="F125" i="1" s="1"/>
  <c r="E75" i="2"/>
  <c r="Q130" i="1"/>
  <c r="G130" i="1"/>
  <c r="N130" i="1" s="1"/>
  <c r="P129" i="1"/>
  <c r="F129" i="1"/>
  <c r="E90" i="2"/>
  <c r="P116" i="1"/>
  <c r="E541" i="3"/>
  <c r="G88" i="2"/>
  <c r="F88" i="2" s="1"/>
  <c r="G87" i="2"/>
  <c r="F71" i="2"/>
  <c r="G68" i="2"/>
  <c r="Q108" i="1"/>
  <c r="M475" i="3"/>
  <c r="F80" i="2"/>
  <c r="Q91" i="1"/>
  <c r="F76" i="2"/>
  <c r="L296" i="3"/>
  <c r="Q62" i="1"/>
  <c r="G62" i="1" s="1"/>
  <c r="N62" i="1" s="1"/>
  <c r="E295" i="3"/>
  <c r="F294" i="3"/>
  <c r="H292" i="3"/>
  <c r="I291" i="3"/>
  <c r="J290" i="3"/>
  <c r="K289" i="3"/>
  <c r="F286" i="3"/>
  <c r="G285" i="3"/>
  <c r="I283" i="3"/>
  <c r="J282" i="3"/>
  <c r="K281" i="3"/>
  <c r="L280" i="3"/>
  <c r="E279" i="3"/>
  <c r="M279" i="3"/>
  <c r="F278" i="3"/>
  <c r="G277" i="3"/>
  <c r="J274" i="3"/>
  <c r="K273" i="3"/>
  <c r="G268" i="3"/>
  <c r="G267" i="3"/>
  <c r="E266" i="3"/>
  <c r="M266" i="3"/>
  <c r="J263" i="3"/>
  <c r="G262" i="3"/>
  <c r="J260" i="3"/>
  <c r="I253" i="3"/>
  <c r="K251" i="3"/>
  <c r="F248" i="3"/>
  <c r="H246" i="3"/>
  <c r="J244" i="3"/>
  <c r="L234" i="3"/>
  <c r="G231" i="3"/>
  <c r="P108" i="1"/>
  <c r="E69" i="2"/>
  <c r="Q94" i="1"/>
  <c r="M472" i="3"/>
  <c r="E78" i="2"/>
  <c r="P91" i="1"/>
  <c r="M462" i="3"/>
  <c r="K296" i="3"/>
  <c r="I54" i="2"/>
  <c r="L295" i="3"/>
  <c r="E294" i="3"/>
  <c r="G292" i="3"/>
  <c r="H291" i="3"/>
  <c r="I290" i="3"/>
  <c r="J289" i="3"/>
  <c r="E286" i="3"/>
  <c r="F285" i="3"/>
  <c r="H283" i="3"/>
  <c r="I282" i="3"/>
  <c r="J281" i="3"/>
  <c r="K280" i="3"/>
  <c r="L279" i="3"/>
  <c r="E278" i="3"/>
  <c r="F277" i="3"/>
  <c r="I274" i="3"/>
  <c r="J273" i="3"/>
  <c r="F268" i="3"/>
  <c r="F267" i="3"/>
  <c r="K264" i="3"/>
  <c r="H263" i="3"/>
  <c r="I260" i="3"/>
  <c r="H253" i="3"/>
  <c r="J251" i="3"/>
  <c r="E248" i="3"/>
  <c r="M248" i="3"/>
  <c r="G246" i="3"/>
  <c r="I244" i="3"/>
  <c r="I241" i="3"/>
  <c r="H234" i="3"/>
  <c r="L230" i="3"/>
  <c r="Q109" i="1"/>
  <c r="E465" i="3"/>
  <c r="Q89" i="1"/>
  <c r="E429" i="3"/>
  <c r="P80" i="1"/>
  <c r="F80" i="1" s="1"/>
  <c r="I57" i="2"/>
  <c r="I56" i="2"/>
  <c r="J296" i="3"/>
  <c r="H54" i="2"/>
  <c r="F54" i="2" s="1"/>
  <c r="K295" i="3"/>
  <c r="L294" i="3"/>
  <c r="F292" i="3"/>
  <c r="G291" i="3"/>
  <c r="H290" i="3"/>
  <c r="I289" i="3"/>
  <c r="L286" i="3"/>
  <c r="E285" i="3"/>
  <c r="M285" i="3" s="1"/>
  <c r="G283" i="3"/>
  <c r="H282" i="3"/>
  <c r="I281" i="3"/>
  <c r="J280" i="3"/>
  <c r="K279" i="3"/>
  <c r="L278" i="3"/>
  <c r="E277" i="3"/>
  <c r="M277" i="3" s="1"/>
  <c r="H274" i="3"/>
  <c r="I273" i="3"/>
  <c r="E268" i="3"/>
  <c r="M268" i="3" s="1"/>
  <c r="J264" i="3"/>
  <c r="G263" i="3"/>
  <c r="L261" i="3"/>
  <c r="F260" i="3"/>
  <c r="L254" i="3"/>
  <c r="E253" i="3"/>
  <c r="M253" i="3" s="1"/>
  <c r="G251" i="3"/>
  <c r="K247" i="3"/>
  <c r="F244" i="3"/>
  <c r="E241" i="3"/>
  <c r="M241" i="3" s="1"/>
  <c r="H230" i="3"/>
  <c r="M144" i="3"/>
  <c r="L125" i="3"/>
  <c r="M56" i="3"/>
  <c r="H169" i="3"/>
  <c r="M153" i="3"/>
  <c r="E151" i="3"/>
  <c r="F36" i="2"/>
  <c r="M95" i="3"/>
  <c r="E94" i="3"/>
  <c r="M94" i="3" s="1"/>
  <c r="H25" i="2"/>
  <c r="H22" i="2"/>
  <c r="M69" i="3"/>
  <c r="E65" i="3"/>
  <c r="M65" i="3"/>
  <c r="L28" i="3"/>
  <c r="L160" i="3"/>
  <c r="P15" i="1"/>
  <c r="F15" i="1"/>
  <c r="M115" i="3"/>
  <c r="G25" i="2"/>
  <c r="M164" i="3"/>
  <c r="M141" i="3"/>
  <c r="E139" i="3"/>
  <c r="M132" i="3"/>
  <c r="M80" i="3"/>
  <c r="M61" i="3"/>
  <c r="L22" i="3"/>
  <c r="P27" i="1"/>
  <c r="F27" i="1" s="1"/>
  <c r="M109" i="3"/>
  <c r="E108" i="3"/>
  <c r="L39" i="3"/>
  <c r="M26" i="3"/>
  <c r="I77" i="2"/>
  <c r="H37" i="2"/>
  <c r="F37" i="2"/>
  <c r="J169" i="3"/>
  <c r="P25" i="1"/>
  <c r="M135" i="3"/>
  <c r="F169" i="3"/>
  <c r="M44" i="3"/>
  <c r="I23" i="2"/>
  <c r="J120" i="1"/>
  <c r="E142" i="3"/>
  <c r="I169" i="3"/>
  <c r="L33" i="3"/>
  <c r="F70" i="2"/>
  <c r="H68" i="2"/>
  <c r="M127" i="3"/>
  <c r="E125" i="3"/>
  <c r="M90" i="3"/>
  <c r="P21" i="1"/>
  <c r="F21" i="1"/>
  <c r="M75" i="3"/>
  <c r="E74" i="3"/>
  <c r="E27" i="2"/>
  <c r="M66" i="3"/>
  <c r="L52" i="3"/>
  <c r="M38" i="3"/>
  <c r="F33" i="2"/>
  <c r="I37" i="2"/>
  <c r="L121" i="3"/>
  <c r="Q35" i="1"/>
  <c r="G35" i="1" s="1"/>
  <c r="E112" i="3"/>
  <c r="P18" i="1"/>
  <c r="F18" i="1" s="1"/>
  <c r="E29" i="2"/>
  <c r="Q21" i="1"/>
  <c r="G21" i="1"/>
  <c r="G23" i="2"/>
  <c r="F23" i="2" s="1"/>
  <c r="F22" i="2" s="1"/>
  <c r="F79" i="2"/>
  <c r="G25" i="1"/>
  <c r="M152" i="3"/>
  <c r="Q19" i="1"/>
  <c r="G19" i="1"/>
  <c r="M126" i="3"/>
  <c r="Q40" i="1"/>
  <c r="G40" i="1"/>
  <c r="I32" i="2"/>
  <c r="I25" i="2"/>
  <c r="I22" i="2" s="1"/>
  <c r="N17" i="1"/>
  <c r="M62" i="3"/>
  <c r="L47" i="3"/>
  <c r="M47" i="3"/>
  <c r="H77" i="2"/>
  <c r="F74" i="2"/>
  <c r="F60" i="2"/>
  <c r="F26" i="2"/>
  <c r="J127" i="1"/>
  <c r="L94" i="3"/>
  <c r="Q14" i="1" s="1"/>
  <c r="G14" i="1" s="1"/>
  <c r="P17" i="1"/>
  <c r="F17" i="1"/>
  <c r="E28" i="2"/>
  <c r="G77" i="2"/>
  <c r="F28" i="2"/>
  <c r="Q42" i="1"/>
  <c r="M122" i="3"/>
  <c r="F94" i="2"/>
  <c r="F78" i="2"/>
  <c r="I95" i="1"/>
  <c r="I101" i="1" s="1"/>
  <c r="I84" i="1" s="1"/>
  <c r="J63" i="1"/>
  <c r="M145" i="3"/>
  <c r="P42" i="1"/>
  <c r="Q26" i="1"/>
  <c r="G26" i="1" s="1"/>
  <c r="M113" i="3"/>
  <c r="Q16" i="1"/>
  <c r="G16" i="1" s="1"/>
  <c r="N16" i="1" s="1"/>
  <c r="M45" i="3"/>
  <c r="F83" i="2"/>
  <c r="I68" i="2"/>
  <c r="J89" i="1"/>
  <c r="J101" i="1"/>
  <c r="L63" i="1"/>
  <c r="Q43" i="1"/>
  <c r="G43" i="1"/>
  <c r="N43" i="1"/>
  <c r="P26" i="1"/>
  <c r="F26" i="1" s="1"/>
  <c r="M124" i="3"/>
  <c r="Q22" i="1"/>
  <c r="G22" i="1" s="1"/>
  <c r="P16" i="1"/>
  <c r="F16" i="1"/>
  <c r="F31" i="2"/>
  <c r="Q20" i="1"/>
  <c r="G20" i="1" s="1"/>
  <c r="M78" i="3"/>
  <c r="I114" i="1"/>
  <c r="I120" i="1" s="1"/>
  <c r="P43" i="1"/>
  <c r="F43" i="1" s="1"/>
  <c r="E121" i="3"/>
  <c r="P20" i="1"/>
  <c r="F20" i="1"/>
  <c r="P9" i="1"/>
  <c r="F9" i="1"/>
  <c r="I9" i="1"/>
  <c r="G122" i="1"/>
  <c r="G117" i="1"/>
  <c r="G116" i="1"/>
  <c r="G113" i="1"/>
  <c r="G112" i="1"/>
  <c r="N112" i="1" s="1"/>
  <c r="G109" i="1"/>
  <c r="G108" i="1"/>
  <c r="G104" i="1"/>
  <c r="G98" i="1"/>
  <c r="G94" i="1"/>
  <c r="G92" i="1"/>
  <c r="G91" i="1"/>
  <c r="G88" i="1"/>
  <c r="N88" i="1" s="1"/>
  <c r="G87" i="1"/>
  <c r="I80" i="1"/>
  <c r="I79" i="1"/>
  <c r="I81" i="1" s="1"/>
  <c r="I74" i="1"/>
  <c r="I73" i="1"/>
  <c r="I75" i="1" s="1"/>
  <c r="I70" i="1"/>
  <c r="I69" i="1"/>
  <c r="I71" i="1" s="1"/>
  <c r="I66" i="1"/>
  <c r="I65" i="1"/>
  <c r="I62" i="1"/>
  <c r="I61" i="1"/>
  <c r="I60" i="1"/>
  <c r="I59" i="1"/>
  <c r="I58" i="1"/>
  <c r="I63" i="1" s="1"/>
  <c r="I55" i="1"/>
  <c r="I56" i="1" s="1"/>
  <c r="I54" i="1"/>
  <c r="I53" i="1"/>
  <c r="I52" i="1"/>
  <c r="I51" i="1"/>
  <c r="I45" i="1"/>
  <c r="I44" i="1"/>
  <c r="I43" i="1"/>
  <c r="I42" i="1"/>
  <c r="I40" i="1"/>
  <c r="I38" i="1"/>
  <c r="I37" i="1"/>
  <c r="I36" i="1"/>
  <c r="I35" i="1"/>
  <c r="I27" i="1"/>
  <c r="I26" i="1"/>
  <c r="I25" i="1"/>
  <c r="I22" i="1"/>
  <c r="I21" i="1"/>
  <c r="I20" i="1"/>
  <c r="I19" i="1"/>
  <c r="I18" i="1"/>
  <c r="I17" i="1"/>
  <c r="I23" i="1" s="1"/>
  <c r="I16" i="1"/>
  <c r="I15" i="1"/>
  <c r="I14" i="1"/>
  <c r="I13" i="1"/>
  <c r="S6" i="1"/>
  <c r="L122" i="1"/>
  <c r="L127" i="1"/>
  <c r="L117" i="1"/>
  <c r="L116" i="1"/>
  <c r="L113" i="1"/>
  <c r="L112" i="1"/>
  <c r="L109" i="1"/>
  <c r="L108" i="1"/>
  <c r="L105" i="1"/>
  <c r="L106" i="1" s="1"/>
  <c r="L104" i="1"/>
  <c r="L98" i="1"/>
  <c r="L97" i="1"/>
  <c r="L94" i="1"/>
  <c r="L93" i="1"/>
  <c r="L92" i="1"/>
  <c r="L95" i="1" s="1"/>
  <c r="L91" i="1"/>
  <c r="L88" i="1"/>
  <c r="L87" i="1"/>
  <c r="J55" i="1"/>
  <c r="J54" i="1"/>
  <c r="J53" i="1"/>
  <c r="J52" i="1"/>
  <c r="J51" i="1"/>
  <c r="J45" i="1"/>
  <c r="N45" i="1"/>
  <c r="J44" i="1"/>
  <c r="J43" i="1"/>
  <c r="J42" i="1"/>
  <c r="J40" i="1"/>
  <c r="J38" i="1"/>
  <c r="N38" i="1" s="1"/>
  <c r="J37" i="1"/>
  <c r="N37" i="1"/>
  <c r="J36" i="1"/>
  <c r="N36" i="1" s="1"/>
  <c r="J35" i="1"/>
  <c r="J27" i="1"/>
  <c r="N27" i="1" s="1"/>
  <c r="J26" i="1"/>
  <c r="J25" i="1"/>
  <c r="J22" i="1"/>
  <c r="J21" i="1"/>
  <c r="J20" i="1"/>
  <c r="J19" i="1"/>
  <c r="J18" i="1"/>
  <c r="J17" i="1"/>
  <c r="J16" i="1"/>
  <c r="J15" i="1"/>
  <c r="N15" i="1" s="1"/>
  <c r="J14" i="1"/>
  <c r="M1363" i="3"/>
  <c r="E1140" i="3"/>
  <c r="M1140" i="3"/>
  <c r="M1435" i="3"/>
  <c r="M1391" i="3"/>
  <c r="E1345" i="3"/>
  <c r="M1345" i="3" s="1"/>
  <c r="E1327" i="3"/>
  <c r="M1327" i="3" s="1"/>
  <c r="M1292" i="3"/>
  <c r="E1286" i="3"/>
  <c r="M1286" i="3" s="1"/>
  <c r="M1280" i="3"/>
  <c r="E1274" i="3"/>
  <c r="E272" i="3" s="1"/>
  <c r="M1268" i="3"/>
  <c r="M1262" i="3"/>
  <c r="E1242" i="3"/>
  <c r="M1242" i="3"/>
  <c r="M1236" i="3"/>
  <c r="M1230" i="3"/>
  <c r="M1132" i="3"/>
  <c r="M1128" i="3"/>
  <c r="M1100" i="3"/>
  <c r="M1096" i="3"/>
  <c r="M1088" i="3"/>
  <c r="L1060" i="3"/>
  <c r="E998" i="3"/>
  <c r="M998" i="3" s="1"/>
  <c r="E966" i="3"/>
  <c r="H1028" i="3"/>
  <c r="L922" i="3"/>
  <c r="G1028" i="3"/>
  <c r="M874" i="3"/>
  <c r="M818" i="3"/>
  <c r="E793" i="3"/>
  <c r="M728" i="3"/>
  <c r="E726" i="3"/>
  <c r="M726" i="3" s="1"/>
  <c r="M721" i="3"/>
  <c r="J890" i="3"/>
  <c r="M1438" i="3"/>
  <c r="E1295" i="3"/>
  <c r="M1295" i="3"/>
  <c r="M1139" i="3"/>
  <c r="M1120" i="3"/>
  <c r="M1107" i="3"/>
  <c r="L1091" i="3"/>
  <c r="E1087" i="3"/>
  <c r="E223" i="3" s="1"/>
  <c r="P53" i="1" s="1"/>
  <c r="F53" i="1" s="1"/>
  <c r="M1084" i="3"/>
  <c r="E1060" i="3"/>
  <c r="M1060" i="3"/>
  <c r="M1061" i="3"/>
  <c r="E975" i="3"/>
  <c r="M978" i="3"/>
  <c r="M950" i="3"/>
  <c r="E949" i="3"/>
  <c r="E922" i="3"/>
  <c r="M926" i="3"/>
  <c r="M921" i="3"/>
  <c r="M868" i="3"/>
  <c r="M846" i="3"/>
  <c r="M811" i="3"/>
  <c r="L726" i="3"/>
  <c r="M684" i="3"/>
  <c r="E683" i="3"/>
  <c r="M683" i="3"/>
  <c r="L1330" i="3"/>
  <c r="L1207" i="3"/>
  <c r="E1198" i="3"/>
  <c r="M1198" i="3"/>
  <c r="E1192" i="3"/>
  <c r="M1192" i="3" s="1"/>
  <c r="L1189" i="3"/>
  <c r="E1157" i="3"/>
  <c r="M1157" i="3" s="1"/>
  <c r="L1148" i="3"/>
  <c r="M1114" i="3"/>
  <c r="E1113" i="3"/>
  <c r="M1113" i="3"/>
  <c r="E1091" i="3"/>
  <c r="M1024" i="3"/>
  <c r="E1019" i="3"/>
  <c r="M1019" i="3"/>
  <c r="E1010" i="3"/>
  <c r="L916" i="3"/>
  <c r="M917" i="3"/>
  <c r="E881" i="3"/>
  <c r="M881" i="3" s="1"/>
  <c r="M883" i="3"/>
  <c r="E778" i="3"/>
  <c r="M678" i="3"/>
  <c r="E677" i="3"/>
  <c r="M677" i="3"/>
  <c r="E1104" i="3"/>
  <c r="M1104" i="3"/>
  <c r="M1366" i="3"/>
  <c r="M1138" i="3"/>
  <c r="M1123" i="3"/>
  <c r="M1106" i="3"/>
  <c r="M1083" i="3"/>
  <c r="M1070" i="3"/>
  <c r="E1054" i="3"/>
  <c r="M1055" i="3"/>
  <c r="M1003" i="3"/>
  <c r="E953" i="3"/>
  <c r="E916" i="3"/>
  <c r="M916" i="3"/>
  <c r="M920" i="3"/>
  <c r="M915" i="3"/>
  <c r="E864" i="3"/>
  <c r="M864" i="3"/>
  <c r="M862" i="3"/>
  <c r="M812" i="3"/>
  <c r="M716" i="3"/>
  <c r="E715" i="3"/>
  <c r="M715" i="3" s="1"/>
  <c r="M671" i="3"/>
  <c r="L1122" i="3"/>
  <c r="L1069" i="3"/>
  <c r="I1028" i="3"/>
  <c r="L931" i="3"/>
  <c r="K1028" i="3"/>
  <c r="M839" i="3"/>
  <c r="E837" i="3"/>
  <c r="M837" i="3"/>
  <c r="M745" i="3"/>
  <c r="M710" i="3"/>
  <c r="E708" i="3"/>
  <c r="M708" i="3"/>
  <c r="J752" i="3"/>
  <c r="J301" i="3" s="1"/>
  <c r="E931" i="3"/>
  <c r="M931" i="3"/>
  <c r="M932" i="3"/>
  <c r="M1386" i="3"/>
  <c r="L1129" i="3"/>
  <c r="L1097" i="3"/>
  <c r="M1082" i="3"/>
  <c r="M1015" i="3"/>
  <c r="M985" i="3"/>
  <c r="M933" i="3"/>
  <c r="E913" i="3"/>
  <c r="M913" i="3"/>
  <c r="M914" i="3"/>
  <c r="M886" i="3"/>
  <c r="M860" i="3"/>
  <c r="M740" i="3"/>
  <c r="E738" i="3"/>
  <c r="M738" i="3" s="1"/>
  <c r="F752" i="3"/>
  <c r="F301" i="3"/>
  <c r="M1101" i="3"/>
  <c r="M951" i="3"/>
  <c r="L949" i="3"/>
  <c r="E655" i="3"/>
  <c r="M655" i="3" s="1"/>
  <c r="I752" i="3"/>
  <c r="L853" i="3"/>
  <c r="L821" i="3"/>
  <c r="M821" i="3" s="1"/>
  <c r="L815" i="3"/>
  <c r="M815" i="3" s="1"/>
  <c r="M739" i="3"/>
  <c r="M727" i="3"/>
  <c r="M709" i="3"/>
  <c r="L646" i="3"/>
  <c r="M646" i="3"/>
  <c r="L640" i="3"/>
  <c r="E1014" i="3"/>
  <c r="M1014" i="3" s="1"/>
  <c r="E1002" i="3"/>
  <c r="M1002" i="3"/>
  <c r="E984" i="3"/>
  <c r="M984" i="3"/>
  <c r="M879" i="3"/>
  <c r="M873" i="3"/>
  <c r="M867" i="3"/>
  <c r="M861" i="3"/>
  <c r="M849" i="3"/>
  <c r="M829" i="3"/>
  <c r="M797" i="3"/>
  <c r="N752" i="3"/>
  <c r="M744" i="3"/>
  <c r="M700" i="3"/>
  <c r="M694" i="3"/>
  <c r="M884" i="3"/>
  <c r="M840" i="3"/>
  <c r="M794" i="3"/>
  <c r="M776" i="3"/>
  <c r="M278" i="3"/>
  <c r="M289" i="3"/>
  <c r="G56" i="2"/>
  <c r="F57" i="2"/>
  <c r="F56" i="2"/>
  <c r="P70" i="1"/>
  <c r="F70" i="1" s="1"/>
  <c r="M292" i="3"/>
  <c r="H45" i="2"/>
  <c r="F45" i="2" s="1"/>
  <c r="I49" i="2"/>
  <c r="G43" i="2"/>
  <c r="M238" i="3"/>
  <c r="G42" i="2"/>
  <c r="G39" i="2" s="1"/>
  <c r="G38" i="2" s="1"/>
  <c r="E87" i="2"/>
  <c r="F116" i="1"/>
  <c r="F118" i="1" s="1"/>
  <c r="P118" i="1"/>
  <c r="E71" i="2"/>
  <c r="M497" i="3"/>
  <c r="M234" i="3"/>
  <c r="P52" i="1"/>
  <c r="F52" i="1" s="1"/>
  <c r="M217" i="3"/>
  <c r="Q52" i="1"/>
  <c r="G52" i="1" s="1"/>
  <c r="N52" i="1" s="1"/>
  <c r="M228" i="3"/>
  <c r="E233" i="3"/>
  <c r="H44" i="2"/>
  <c r="E89" i="2"/>
  <c r="M244" i="3"/>
  <c r="M291" i="3"/>
  <c r="M262" i="3"/>
  <c r="E62" i="2"/>
  <c r="M412" i="3"/>
  <c r="E55" i="2"/>
  <c r="M297" i="3"/>
  <c r="G58" i="1"/>
  <c r="H42" i="2"/>
  <c r="F42" i="2" s="1"/>
  <c r="Q110" i="1"/>
  <c r="M280" i="3"/>
  <c r="M274" i="3"/>
  <c r="F122" i="1"/>
  <c r="F104" i="1"/>
  <c r="P132" i="1"/>
  <c r="F131" i="1"/>
  <c r="F132" i="1"/>
  <c r="F52" i="2"/>
  <c r="P58" i="1"/>
  <c r="M287" i="3"/>
  <c r="I43" i="2"/>
  <c r="H43" i="2"/>
  <c r="M255" i="3"/>
  <c r="G44" i="2"/>
  <c r="M544" i="3"/>
  <c r="F91" i="1"/>
  <c r="F95" i="1" s="1"/>
  <c r="P95" i="1"/>
  <c r="N92" i="1"/>
  <c r="N20" i="1"/>
  <c r="F42" i="1"/>
  <c r="M108" i="3"/>
  <c r="E31" i="2"/>
  <c r="G114" i="1"/>
  <c r="N18" i="1"/>
  <c r="J46" i="1"/>
  <c r="N94" i="1"/>
  <c r="N113" i="1"/>
  <c r="E30" i="2"/>
  <c r="E53" i="2"/>
  <c r="M294" i="3"/>
  <c r="M295" i="3"/>
  <c r="M260" i="3"/>
  <c r="P89" i="1"/>
  <c r="F87" i="1"/>
  <c r="F89" i="1"/>
  <c r="M257" i="3"/>
  <c r="E45" i="2"/>
  <c r="M236" i="3"/>
  <c r="F40" i="2"/>
  <c r="Q132" i="1"/>
  <c r="G131" i="1"/>
  <c r="N108" i="1"/>
  <c r="G110" i="1"/>
  <c r="G42" i="1"/>
  <c r="N42" i="1" s="1"/>
  <c r="G22" i="2"/>
  <c r="Q28" i="1"/>
  <c r="F32" i="2"/>
  <c r="F25" i="2"/>
  <c r="E68" i="2"/>
  <c r="M273" i="3"/>
  <c r="M283" i="3"/>
  <c r="E76" i="2"/>
  <c r="M461" i="3"/>
  <c r="M246" i="3"/>
  <c r="H56" i="2"/>
  <c r="F55" i="2"/>
  <c r="N109" i="1"/>
  <c r="N110" i="1" s="1"/>
  <c r="J84" i="1"/>
  <c r="N21" i="1"/>
  <c r="F445" i="3"/>
  <c r="P45" i="1"/>
  <c r="F45" i="1"/>
  <c r="E36" i="2"/>
  <c r="M139" i="3"/>
  <c r="M1091" i="3"/>
  <c r="G118" i="1"/>
  <c r="N116" i="1"/>
  <c r="P35" i="1"/>
  <c r="F35" i="1"/>
  <c r="M121" i="3"/>
  <c r="N22" i="1"/>
  <c r="N19" i="1"/>
  <c r="P14" i="1"/>
  <c r="F14" i="1"/>
  <c r="N14" i="1"/>
  <c r="P28" i="1"/>
  <c r="F25" i="1"/>
  <c r="F28" i="1" s="1"/>
  <c r="P44" i="1"/>
  <c r="F44" i="1" s="1"/>
  <c r="F77" i="2"/>
  <c r="E32" i="2"/>
  <c r="E33" i="2"/>
  <c r="M125" i="3"/>
  <c r="Q13" i="1"/>
  <c r="Q23" i="1" s="1"/>
  <c r="F108" i="1"/>
  <c r="F110" i="1"/>
  <c r="P110" i="1"/>
  <c r="G86" i="2"/>
  <c r="G66" i="2"/>
  <c r="M290" i="3"/>
  <c r="M242" i="3"/>
  <c r="M254" i="3"/>
  <c r="M191" i="3"/>
  <c r="F112" i="1"/>
  <c r="F114" i="1" s="1"/>
  <c r="P114" i="1"/>
  <c r="G49" i="2"/>
  <c r="E293" i="3"/>
  <c r="E52" i="2" s="1"/>
  <c r="I44" i="2"/>
  <c r="L187" i="3"/>
  <c r="L110" i="1"/>
  <c r="I67" i="1"/>
  <c r="G89" i="1"/>
  <c r="N104" i="1"/>
  <c r="N122" i="1"/>
  <c r="N25" i="1"/>
  <c r="M286" i="3"/>
  <c r="P62" i="1"/>
  <c r="F62" i="1" s="1"/>
  <c r="E54" i="2"/>
  <c r="M296" i="3"/>
  <c r="M261" i="3"/>
  <c r="E80" i="2"/>
  <c r="E77" i="2"/>
  <c r="M250" i="3"/>
  <c r="M226" i="3"/>
  <c r="M230" i="3"/>
  <c r="M220" i="3"/>
  <c r="M275" i="3"/>
  <c r="E47" i="2"/>
  <c r="M256" i="3"/>
  <c r="I46" i="2"/>
  <c r="F46" i="2" s="1"/>
  <c r="H49" i="2"/>
  <c r="M269" i="3"/>
  <c r="I45" i="2"/>
  <c r="G45" i="2"/>
  <c r="I48" i="2"/>
  <c r="F48" i="2"/>
  <c r="E187" i="3"/>
  <c r="M187" i="3" s="1"/>
  <c r="I39" i="2"/>
  <c r="M1054" i="3"/>
  <c r="M949" i="3"/>
  <c r="M778" i="3"/>
  <c r="F46" i="1"/>
  <c r="N58" i="1"/>
  <c r="N131" i="1"/>
  <c r="G132" i="1"/>
  <c r="P46" i="1"/>
  <c r="F44" i="2"/>
  <c r="G13" i="1"/>
  <c r="F58" i="1"/>
  <c r="F43" i="2"/>
  <c r="P61" i="1"/>
  <c r="F61" i="1" s="1"/>
  <c r="E51" i="2"/>
  <c r="M272" i="3"/>
  <c r="F49" i="2"/>
  <c r="G64" i="2"/>
  <c r="G105" i="2" s="1"/>
  <c r="G65" i="2"/>
  <c r="G23" i="1"/>
  <c r="G59" i="1" l="1"/>
  <c r="N59" i="1" s="1"/>
  <c r="M1189" i="3"/>
  <c r="L89" i="1"/>
  <c r="N87" i="1"/>
  <c r="N89" i="1" s="1"/>
  <c r="N98" i="1"/>
  <c r="M922" i="3"/>
  <c r="E196" i="3"/>
  <c r="I38" i="2"/>
  <c r="I64" i="2" s="1"/>
  <c r="M1097" i="3"/>
  <c r="L233" i="3"/>
  <c r="M233" i="3"/>
  <c r="L1166" i="3"/>
  <c r="M1152" i="3"/>
  <c r="E288" i="3"/>
  <c r="E1028" i="3"/>
  <c r="E40" i="2"/>
  <c r="N132" i="1"/>
  <c r="M793" i="3"/>
  <c r="E890" i="3"/>
  <c r="N114" i="1"/>
  <c r="N26" i="1"/>
  <c r="N28" i="1" s="1"/>
  <c r="G28" i="1"/>
  <c r="L118" i="1"/>
  <c r="N117" i="1"/>
  <c r="N118" i="1" s="1"/>
  <c r="M853" i="3"/>
  <c r="I77" i="1"/>
  <c r="N91" i="1"/>
  <c r="M1010" i="3"/>
  <c r="E284" i="3"/>
  <c r="L190" i="3"/>
  <c r="Q54" i="1" s="1"/>
  <c r="G54" i="1" s="1"/>
  <c r="N54" i="1" s="1"/>
  <c r="M1274" i="3"/>
  <c r="J56" i="1"/>
  <c r="J77" i="1" s="1"/>
  <c r="L114" i="1"/>
  <c r="L120" i="1" s="1"/>
  <c r="H66" i="2"/>
  <c r="M690" i="3"/>
  <c r="M223" i="3"/>
  <c r="M953" i="3"/>
  <c r="I46" i="1"/>
  <c r="N40" i="1"/>
  <c r="N35" i="1"/>
  <c r="E26" i="2"/>
  <c r="E25" i="2" s="1"/>
  <c r="M74" i="3"/>
  <c r="J28" i="1"/>
  <c r="L99" i="1"/>
  <c r="I28" i="1"/>
  <c r="I48" i="1" s="1"/>
  <c r="I83" i="1" s="1"/>
  <c r="F41" i="2"/>
  <c r="F39" i="2" s="1"/>
  <c r="F38" i="2" s="1"/>
  <c r="F64" i="2" s="1"/>
  <c r="M516" i="3"/>
  <c r="I301" i="3"/>
  <c r="I445" i="3" s="1"/>
  <c r="E227" i="3"/>
  <c r="M1087" i="3"/>
  <c r="H39" i="2"/>
  <c r="H38" i="2" s="1"/>
  <c r="H64" i="2" s="1"/>
  <c r="M1229" i="3"/>
  <c r="M22" i="3"/>
  <c r="L131" i="5"/>
  <c r="T131" i="5" s="1"/>
  <c r="M1417" i="3"/>
  <c r="M1413" i="3"/>
  <c r="L1345" i="3"/>
  <c r="L1290" i="3"/>
  <c r="M1290" i="3" s="1"/>
  <c r="L1260" i="3"/>
  <c r="M1260" i="3" s="1"/>
  <c r="L468" i="3"/>
  <c r="M468" i="3" s="1"/>
  <c r="M469" i="3"/>
  <c r="E1129" i="3"/>
  <c r="M1130" i="3"/>
  <c r="E1122" i="3"/>
  <c r="H752" i="3"/>
  <c r="H301" i="3" s="1"/>
  <c r="H445" i="3" s="1"/>
  <c r="E699" i="3"/>
  <c r="P105" i="1"/>
  <c r="M693" i="3"/>
  <c r="E1389" i="3"/>
  <c r="M1389" i="3" s="1"/>
  <c r="T50" i="5"/>
  <c r="L1428" i="3"/>
  <c r="M1428" i="3" s="1"/>
  <c r="E1380" i="3"/>
  <c r="M1350" i="3"/>
  <c r="M1270" i="3"/>
  <c r="M1257" i="3"/>
  <c r="E1148" i="3"/>
  <c r="M1148" i="3" s="1"/>
  <c r="M1020" i="3"/>
  <c r="M869" i="3"/>
  <c r="M41" i="3"/>
  <c r="L23" i="1"/>
  <c r="L48" i="1" s="1"/>
  <c r="E1251" i="3"/>
  <c r="U145" i="5"/>
  <c r="I1442" i="3"/>
  <c r="M1247" i="3"/>
  <c r="M1147" i="3"/>
  <c r="M935" i="3"/>
  <c r="M76" i="3"/>
  <c r="L793" i="3"/>
  <c r="L205" i="3" s="1"/>
  <c r="Q51" i="1" s="1"/>
  <c r="E1278" i="3"/>
  <c r="M1278" i="3" s="1"/>
  <c r="L119" i="5"/>
  <c r="T119" i="5" s="1"/>
  <c r="L115" i="5"/>
  <c r="T115" i="5" s="1"/>
  <c r="T102" i="5"/>
  <c r="T93" i="5"/>
  <c r="L33" i="5"/>
  <c r="T33" i="5" s="1"/>
  <c r="Q145" i="5"/>
  <c r="L1367" i="3"/>
  <c r="M1367" i="3" s="1"/>
  <c r="E1207" i="3"/>
  <c r="M426" i="3"/>
  <c r="H419" i="3"/>
  <c r="M157" i="3"/>
  <c r="M666" i="3"/>
  <c r="L966" i="3"/>
  <c r="M1267" i="3"/>
  <c r="M852" i="3"/>
  <c r="E1069" i="3"/>
  <c r="E205" i="3" s="1"/>
  <c r="E640" i="3"/>
  <c r="L108" i="5"/>
  <c r="T108" i="5" s="1"/>
  <c r="S92" i="5"/>
  <c r="L83" i="5"/>
  <c r="T83" i="5" s="1"/>
  <c r="L70" i="5"/>
  <c r="T70" i="5" s="1"/>
  <c r="M1419" i="3"/>
  <c r="M1414" i="3"/>
  <c r="M1394" i="3"/>
  <c r="M1390" i="3"/>
  <c r="K1304" i="3"/>
  <c r="K301" i="3" s="1"/>
  <c r="M1004" i="3"/>
  <c r="M542" i="3"/>
  <c r="L541" i="3"/>
  <c r="G419" i="3"/>
  <c r="M1144" i="3"/>
  <c r="M1191" i="3"/>
  <c r="T128" i="5"/>
  <c r="T69" i="5"/>
  <c r="S48" i="5"/>
  <c r="S145" i="5" s="1"/>
  <c r="L39" i="5"/>
  <c r="T39" i="5" s="1"/>
  <c r="O145" i="5"/>
  <c r="L1225" i="3"/>
  <c r="L223" i="3" s="1"/>
  <c r="Q53" i="1" s="1"/>
  <c r="G53" i="1" s="1"/>
  <c r="N53" i="1" s="1"/>
  <c r="K169" i="3"/>
  <c r="F69" i="2"/>
  <c r="M959" i="3"/>
  <c r="E1424" i="3"/>
  <c r="M1424" i="3" s="1"/>
  <c r="L1336" i="3"/>
  <c r="L1442" i="3" s="1"/>
  <c r="M1399" i="3"/>
  <c r="E1398" i="3"/>
  <c r="M1398" i="3" s="1"/>
  <c r="M1342" i="3"/>
  <c r="L1251" i="3"/>
  <c r="M1156" i="3"/>
  <c r="M1007" i="3"/>
  <c r="G890" i="3"/>
  <c r="G301" i="3" s="1"/>
  <c r="M557" i="3"/>
  <c r="M996" i="3"/>
  <c r="L975" i="3"/>
  <c r="M975" i="3" s="1"/>
  <c r="L953" i="3"/>
  <c r="L227" i="3" s="1"/>
  <c r="Q65" i="1" s="1"/>
  <c r="M938" i="3"/>
  <c r="M857" i="3"/>
  <c r="M830" i="3"/>
  <c r="L524" i="3"/>
  <c r="Q123" i="1" s="1"/>
  <c r="G123" i="1" s="1"/>
  <c r="M422" i="3"/>
  <c r="L391" i="3"/>
  <c r="M57" i="3"/>
  <c r="L991" i="3"/>
  <c r="L265" i="3" s="1"/>
  <c r="M980" i="3"/>
  <c r="M976" i="3"/>
  <c r="M954" i="3"/>
  <c r="L872" i="3"/>
  <c r="E536" i="3"/>
  <c r="F89" i="2"/>
  <c r="E524" i="3"/>
  <c r="M474" i="3"/>
  <c r="E409" i="3"/>
  <c r="M409" i="3" s="1"/>
  <c r="M406" i="3"/>
  <c r="L396" i="3"/>
  <c r="M396" i="3" s="1"/>
  <c r="M397" i="3"/>
  <c r="E160" i="3"/>
  <c r="L112" i="3"/>
  <c r="M48" i="3"/>
  <c r="E39" i="3"/>
  <c r="M39" i="3" s="1"/>
  <c r="M30" i="3"/>
  <c r="E28" i="3"/>
  <c r="F72" i="2"/>
  <c r="L28" i="1"/>
  <c r="L784" i="3"/>
  <c r="L566" i="3"/>
  <c r="M566" i="3" s="1"/>
  <c r="L516" i="3"/>
  <c r="Q105" i="1" s="1"/>
  <c r="L503" i="3"/>
  <c r="M503" i="3" s="1"/>
  <c r="H597" i="3"/>
  <c r="H446" i="3" s="1"/>
  <c r="M466" i="3"/>
  <c r="L465" i="3"/>
  <c r="F59" i="2"/>
  <c r="E391" i="3"/>
  <c r="E375" i="3"/>
  <c r="M375" i="3" s="1"/>
  <c r="E361" i="3"/>
  <c r="L151" i="3"/>
  <c r="E33" i="3"/>
  <c r="M33" i="3" s="1"/>
  <c r="L56" i="1"/>
  <c r="L77" i="1" s="1"/>
  <c r="L531" i="3"/>
  <c r="M531" i="3" s="1"/>
  <c r="M522" i="3"/>
  <c r="L521" i="3"/>
  <c r="L478" i="3"/>
  <c r="M478" i="3" s="1"/>
  <c r="M477" i="3"/>
  <c r="K419" i="3"/>
  <c r="L876" i="3"/>
  <c r="L288" i="3" s="1"/>
  <c r="Q74" i="1" s="1"/>
  <c r="G74" i="1" s="1"/>
  <c r="N74" i="1" s="1"/>
  <c r="M807" i="3"/>
  <c r="L743" i="3"/>
  <c r="L293" i="3" s="1"/>
  <c r="Q61" i="1" s="1"/>
  <c r="G61" i="1" s="1"/>
  <c r="N61" i="1" s="1"/>
  <c r="E591" i="3"/>
  <c r="I87" i="2"/>
  <c r="Q93" i="1"/>
  <c r="L471" i="3"/>
  <c r="M471" i="3" s="1"/>
  <c r="I597" i="3"/>
  <c r="I446" i="3" s="1"/>
  <c r="L426" i="3"/>
  <c r="L429" i="3" s="1"/>
  <c r="Q80" i="1" s="1"/>
  <c r="G80" i="1" s="1"/>
  <c r="N80" i="1" s="1"/>
  <c r="M427" i="3"/>
  <c r="M413" i="3"/>
  <c r="M407" i="3"/>
  <c r="J419" i="3"/>
  <c r="J445" i="3" s="1"/>
  <c r="L142" i="3"/>
  <c r="M142" i="3" s="1"/>
  <c r="M138" i="3"/>
  <c r="P19" i="1"/>
  <c r="F19" i="1" s="1"/>
  <c r="E52" i="3"/>
  <c r="M52" i="3" s="1"/>
  <c r="M55" i="3"/>
  <c r="M50" i="3"/>
  <c r="M32" i="3"/>
  <c r="F92" i="2"/>
  <c r="J597" i="3"/>
  <c r="J446" i="3" s="1"/>
  <c r="J13" i="1"/>
  <c r="J23" i="1" s="1"/>
  <c r="J48" i="1" s="1"/>
  <c r="J83" i="1" s="1"/>
  <c r="M410" i="3"/>
  <c r="M40" i="3"/>
  <c r="B13" i="2"/>
  <c r="I141" i="1" l="1"/>
  <c r="I138" i="1" s="1"/>
  <c r="I133" i="1"/>
  <c r="I82" i="1"/>
  <c r="I140" i="1"/>
  <c r="I137" i="1" s="1"/>
  <c r="E43" i="2"/>
  <c r="M205" i="3"/>
  <c r="P51" i="1"/>
  <c r="M28" i="3"/>
  <c r="E23" i="2"/>
  <c r="E169" i="3"/>
  <c r="E190" i="3"/>
  <c r="M640" i="3"/>
  <c r="E752" i="3"/>
  <c r="P106" i="1"/>
  <c r="P120" i="1" s="1"/>
  <c r="F105" i="1"/>
  <c r="F106" i="1" s="1"/>
  <c r="F120" i="1" s="1"/>
  <c r="K445" i="3"/>
  <c r="M991" i="3"/>
  <c r="M743" i="3"/>
  <c r="L249" i="3"/>
  <c r="Q73" i="1" s="1"/>
  <c r="I65" i="2"/>
  <c r="I105" i="2"/>
  <c r="L258" i="3"/>
  <c r="Q69" i="1" s="1"/>
  <c r="F68" i="2"/>
  <c r="M1207" i="3"/>
  <c r="E1304" i="3"/>
  <c r="Q44" i="1"/>
  <c r="M151" i="3"/>
  <c r="G51" i="1"/>
  <c r="J82" i="1"/>
  <c r="J141" i="1"/>
  <c r="J138" i="1" s="1"/>
  <c r="J140" i="1"/>
  <c r="J137" i="1" s="1"/>
  <c r="J133" i="1"/>
  <c r="E57" i="2"/>
  <c r="E56" i="2" s="1"/>
  <c r="M361" i="3"/>
  <c r="E419" i="3"/>
  <c r="M1122" i="3"/>
  <c r="E258" i="3"/>
  <c r="H65" i="2"/>
  <c r="H105" i="2"/>
  <c r="M876" i="3"/>
  <c r="L1028" i="3"/>
  <c r="G93" i="1"/>
  <c r="Q95" i="1"/>
  <c r="M112" i="3"/>
  <c r="L169" i="3"/>
  <c r="Q97" i="1"/>
  <c r="M541" i="3"/>
  <c r="L240" i="3"/>
  <c r="Q66" i="1" s="1"/>
  <c r="G66" i="1" s="1"/>
  <c r="N66" i="1" s="1"/>
  <c r="M966" i="3"/>
  <c r="M761" i="3"/>
  <c r="M772" i="3"/>
  <c r="M769" i="3"/>
  <c r="M771" i="3"/>
  <c r="M767" i="3"/>
  <c r="M892" i="3"/>
  <c r="M759" i="3"/>
  <c r="M891" i="3"/>
  <c r="M763" i="3"/>
  <c r="M774" i="3"/>
  <c r="M890" i="3"/>
  <c r="M764" i="3"/>
  <c r="M766" i="3"/>
  <c r="M770" i="3"/>
  <c r="M762" i="3"/>
  <c r="M758" i="3"/>
  <c r="M760" i="3"/>
  <c r="M757" i="3"/>
  <c r="M773" i="3"/>
  <c r="M765" i="3"/>
  <c r="M768" i="3"/>
  <c r="L419" i="3"/>
  <c r="Q79" i="1" s="1"/>
  <c r="M1069" i="3"/>
  <c r="E1166" i="3"/>
  <c r="M1251" i="3"/>
  <c r="G65" i="1"/>
  <c r="L83" i="1"/>
  <c r="M1380" i="3"/>
  <c r="E1442" i="3"/>
  <c r="G105" i="1"/>
  <c r="Q106" i="1"/>
  <c r="Q120" i="1" s="1"/>
  <c r="P123" i="1"/>
  <c r="M524" i="3"/>
  <c r="E597" i="3"/>
  <c r="E88" i="2"/>
  <c r="E86" i="2" s="1"/>
  <c r="E240" i="3"/>
  <c r="E44" i="2" s="1"/>
  <c r="I86" i="2"/>
  <c r="I66" i="2" s="1"/>
  <c r="F87" i="2"/>
  <c r="F86" i="2" s="1"/>
  <c r="Q124" i="1"/>
  <c r="G124" i="1" s="1"/>
  <c r="N124" i="1" s="1"/>
  <c r="M521" i="3"/>
  <c r="M391" i="3"/>
  <c r="E58" i="2"/>
  <c r="L890" i="3"/>
  <c r="M160" i="3"/>
  <c r="E37" i="2"/>
  <c r="M536" i="3"/>
  <c r="E85" i="2"/>
  <c r="E66" i="2" s="1"/>
  <c r="P97" i="1"/>
  <c r="L145" i="5"/>
  <c r="M1129" i="3"/>
  <c r="E265" i="3"/>
  <c r="M227" i="3"/>
  <c r="P65" i="1"/>
  <c r="P60" i="1"/>
  <c r="F60" i="1" s="1"/>
  <c r="L101" i="1"/>
  <c r="L84" i="1" s="1"/>
  <c r="M699" i="3"/>
  <c r="E249" i="3"/>
  <c r="L752" i="3"/>
  <c r="L301" i="3" s="1"/>
  <c r="M591" i="3"/>
  <c r="E95" i="2"/>
  <c r="P124" i="1"/>
  <c r="F124" i="1" s="1"/>
  <c r="L284" i="3"/>
  <c r="Q60" i="1" s="1"/>
  <c r="M872" i="3"/>
  <c r="N123" i="1"/>
  <c r="G445" i="3"/>
  <c r="M1225" i="3"/>
  <c r="N13" i="1"/>
  <c r="N23" i="1" s="1"/>
  <c r="M293" i="3"/>
  <c r="P13" i="1"/>
  <c r="M784" i="3"/>
  <c r="M907" i="3"/>
  <c r="M909" i="3"/>
  <c r="M898" i="3"/>
  <c r="M908" i="3"/>
  <c r="M901" i="3"/>
  <c r="M911" i="3"/>
  <c r="M899" i="3"/>
  <c r="M910" i="3"/>
  <c r="M895" i="3"/>
  <c r="M896" i="3"/>
  <c r="M1028" i="3"/>
  <c r="M903" i="3"/>
  <c r="M906" i="3"/>
  <c r="M1030" i="3"/>
  <c r="M912" i="3"/>
  <c r="M900" i="3"/>
  <c r="M1029" i="3"/>
  <c r="M897" i="3"/>
  <c r="M902" i="3"/>
  <c r="M905" i="3"/>
  <c r="M904" i="3"/>
  <c r="P55" i="1"/>
  <c r="F55" i="1" s="1"/>
  <c r="M196" i="3"/>
  <c r="E42" i="2"/>
  <c r="L1304" i="3"/>
  <c r="L597" i="3"/>
  <c r="M465" i="3"/>
  <c r="E276" i="3"/>
  <c r="L196" i="3"/>
  <c r="Q55" i="1" s="1"/>
  <c r="G55" i="1" s="1"/>
  <c r="N55" i="1" s="1"/>
  <c r="P74" i="1"/>
  <c r="F74" i="1" s="1"/>
  <c r="E50" i="2"/>
  <c r="M288" i="3"/>
  <c r="Q56" i="1" l="1"/>
  <c r="N105" i="1"/>
  <c r="N106" i="1" s="1"/>
  <c r="N120" i="1" s="1"/>
  <c r="G106" i="1"/>
  <c r="G120" i="1" s="1"/>
  <c r="M1049" i="3"/>
  <c r="M1047" i="3"/>
  <c r="M1048" i="3"/>
  <c r="M1050" i="3"/>
  <c r="M1166" i="3"/>
  <c r="M1036" i="3"/>
  <c r="M1037" i="3"/>
  <c r="M1042" i="3"/>
  <c r="M1033" i="3"/>
  <c r="M1039" i="3"/>
  <c r="M1034" i="3"/>
  <c r="M1168" i="3"/>
  <c r="M1041" i="3"/>
  <c r="M1045" i="3"/>
  <c r="M1046" i="3"/>
  <c r="M1040" i="3"/>
  <c r="M1038" i="3"/>
  <c r="M1043" i="3"/>
  <c r="M1035" i="3"/>
  <c r="M1044" i="3"/>
  <c r="M1167" i="3"/>
  <c r="N93" i="1"/>
  <c r="N95" i="1" s="1"/>
  <c r="G95" i="1"/>
  <c r="M419" i="3"/>
  <c r="P79" i="1"/>
  <c r="G56" i="1"/>
  <c r="N51" i="1"/>
  <c r="N56" i="1" s="1"/>
  <c r="M621" i="3"/>
  <c r="M635" i="3"/>
  <c r="M623" i="3"/>
  <c r="M634" i="3"/>
  <c r="M754" i="3"/>
  <c r="E301" i="3"/>
  <c r="M620" i="3"/>
  <c r="M622" i="3"/>
  <c r="M636" i="3"/>
  <c r="M632" i="3"/>
  <c r="M629" i="3"/>
  <c r="M627" i="3"/>
  <c r="M753" i="3"/>
  <c r="M619" i="3"/>
  <c r="M630" i="3"/>
  <c r="M626" i="3"/>
  <c r="M752" i="3"/>
  <c r="M628" i="3"/>
  <c r="M633" i="3"/>
  <c r="M624" i="3"/>
  <c r="M631" i="3"/>
  <c r="M625" i="3"/>
  <c r="F65" i="1"/>
  <c r="F67" i="1" s="1"/>
  <c r="P67" i="1"/>
  <c r="M1309" i="3"/>
  <c r="M1319" i="3"/>
  <c r="M1317" i="3"/>
  <c r="M1318" i="3"/>
  <c r="M1443" i="3"/>
  <c r="M1324" i="3"/>
  <c r="M1316" i="3"/>
  <c r="M1310" i="3"/>
  <c r="M1442" i="3"/>
  <c r="M1321" i="3"/>
  <c r="M1312" i="3"/>
  <c r="M1320" i="3"/>
  <c r="M1313" i="3"/>
  <c r="M1325" i="3"/>
  <c r="M1323" i="3"/>
  <c r="M1326" i="3"/>
  <c r="M1314" i="3"/>
  <c r="M1444" i="3"/>
  <c r="M1315" i="3"/>
  <c r="M1311" i="3"/>
  <c r="M1322" i="3"/>
  <c r="M276" i="3"/>
  <c r="P59" i="1"/>
  <c r="E49" i="2"/>
  <c r="L598" i="3"/>
  <c r="L447" i="3" s="1"/>
  <c r="L446" i="3"/>
  <c r="G79" i="1"/>
  <c r="Q81" i="1"/>
  <c r="G73" i="1"/>
  <c r="Q75" i="1"/>
  <c r="M190" i="3"/>
  <c r="E41" i="2"/>
  <c r="E39" i="2" s="1"/>
  <c r="E38" i="2" s="1"/>
  <c r="P54" i="1"/>
  <c r="F54" i="1" s="1"/>
  <c r="P66" i="1"/>
  <c r="F66" i="1" s="1"/>
  <c r="M240" i="3"/>
  <c r="E48" i="2"/>
  <c r="M265" i="3"/>
  <c r="L133" i="1"/>
  <c r="L141" i="1"/>
  <c r="L138" i="1" s="1"/>
  <c r="L140" i="1"/>
  <c r="L137" i="1" s="1"/>
  <c r="L82" i="1"/>
  <c r="Q127" i="1"/>
  <c r="M1173" i="3"/>
  <c r="M1182" i="3"/>
  <c r="M1184" i="3"/>
  <c r="M1186" i="3"/>
  <c r="M1178" i="3"/>
  <c r="M1179" i="3"/>
  <c r="M1172" i="3"/>
  <c r="M1188" i="3"/>
  <c r="M1180" i="3"/>
  <c r="M1185" i="3"/>
  <c r="M1174" i="3"/>
  <c r="M1175" i="3"/>
  <c r="M1181" i="3"/>
  <c r="M1304" i="3"/>
  <c r="M1171" i="3"/>
  <c r="M1176" i="3"/>
  <c r="M1177" i="3"/>
  <c r="M1306" i="3"/>
  <c r="M1187" i="3"/>
  <c r="M1183" i="3"/>
  <c r="M1305" i="3"/>
  <c r="E445" i="3"/>
  <c r="E598" i="3" s="1"/>
  <c r="Q101" i="1"/>
  <c r="Q84" i="1" s="1"/>
  <c r="G44" i="1"/>
  <c r="Q46" i="1"/>
  <c r="Q48" i="1" s="1"/>
  <c r="G127" i="1"/>
  <c r="N127" i="1"/>
  <c r="E446" i="3"/>
  <c r="G67" i="1"/>
  <c r="N65" i="1"/>
  <c r="N67" i="1" s="1"/>
  <c r="G97" i="1"/>
  <c r="Q99" i="1"/>
  <c r="E22" i="2"/>
  <c r="E63" i="2"/>
  <c r="P73" i="1"/>
  <c r="M249" i="3"/>
  <c r="T23" i="5"/>
  <c r="T19" i="5"/>
  <c r="T24" i="5"/>
  <c r="T29" i="5"/>
  <c r="T147" i="5"/>
  <c r="T12" i="5"/>
  <c r="T16" i="5"/>
  <c r="T20" i="5"/>
  <c r="T18" i="5"/>
  <c r="T150" i="5"/>
  <c r="T14" i="5"/>
  <c r="T26" i="5"/>
  <c r="T151" i="5"/>
  <c r="T15" i="5"/>
  <c r="T152" i="5"/>
  <c r="T27" i="5"/>
  <c r="T145" i="5"/>
  <c r="T153" i="5"/>
  <c r="T154" i="5"/>
  <c r="T28" i="5"/>
  <c r="T146" i="5"/>
  <c r="T21" i="5"/>
  <c r="T13" i="5"/>
  <c r="T17" i="5"/>
  <c r="T22" i="5"/>
  <c r="T25" i="5"/>
  <c r="Q67" i="1"/>
  <c r="L445" i="3"/>
  <c r="F66" i="2"/>
  <c r="F13" i="1"/>
  <c r="F23" i="1" s="1"/>
  <c r="F48" i="1" s="1"/>
  <c r="P23" i="1"/>
  <c r="P48" i="1" s="1"/>
  <c r="G60" i="1"/>
  <c r="Q63" i="1"/>
  <c r="M284" i="3"/>
  <c r="P99" i="1"/>
  <c r="P101" i="1" s="1"/>
  <c r="P84" i="1" s="1"/>
  <c r="F97" i="1"/>
  <c r="F99" i="1" s="1"/>
  <c r="F101" i="1" s="1"/>
  <c r="F84" i="1" s="1"/>
  <c r="F123" i="1"/>
  <c r="F127" i="1" s="1"/>
  <c r="P127" i="1"/>
  <c r="M258" i="3"/>
  <c r="E46" i="2"/>
  <c r="P69" i="1"/>
  <c r="G69" i="1"/>
  <c r="Q71" i="1"/>
  <c r="F51" i="1"/>
  <c r="D598" i="3" l="1"/>
  <c r="E447" i="3"/>
  <c r="D447" i="3" s="1"/>
  <c r="P71" i="1"/>
  <c r="F69" i="1"/>
  <c r="F71" i="1" s="1"/>
  <c r="N60" i="1"/>
  <c r="N63" i="1" s="1"/>
  <c r="N77" i="1" s="1"/>
  <c r="G63" i="1"/>
  <c r="G77" i="1" s="1"/>
  <c r="F59" i="1"/>
  <c r="F63" i="1" s="1"/>
  <c r="P63" i="1"/>
  <c r="P81" i="1"/>
  <c r="F79" i="1"/>
  <c r="F81" i="1" s="1"/>
  <c r="G75" i="1"/>
  <c r="N73" i="1"/>
  <c r="N75" i="1" s="1"/>
  <c r="P75" i="1"/>
  <c r="F73" i="1"/>
  <c r="F75" i="1" s="1"/>
  <c r="F56" i="1"/>
  <c r="F105" i="2"/>
  <c r="F65" i="2"/>
  <c r="E64" i="2"/>
  <c r="P56" i="1"/>
  <c r="P77" i="1" s="1"/>
  <c r="P83" i="1" s="1"/>
  <c r="N79" i="1"/>
  <c r="N81" i="1" s="1"/>
  <c r="G81" i="1"/>
  <c r="G71" i="1"/>
  <c r="N69" i="1"/>
  <c r="N71" i="1" s="1"/>
  <c r="G99" i="1"/>
  <c r="G101" i="1" s="1"/>
  <c r="G84" i="1" s="1"/>
  <c r="N97" i="1"/>
  <c r="N99" i="1" s="1"/>
  <c r="N101" i="1" s="1"/>
  <c r="N84" i="1" s="1"/>
  <c r="N44" i="1"/>
  <c r="N46" i="1" s="1"/>
  <c r="N48" i="1" s="1"/>
  <c r="G46" i="1"/>
  <c r="G48" i="1" s="1"/>
  <c r="Q77" i="1"/>
  <c r="Q83" i="1" s="1"/>
  <c r="Q133" i="1" l="1"/>
  <c r="Q82" i="1"/>
  <c r="Q141" i="1"/>
  <c r="Q138" i="1" s="1"/>
  <c r="Q140" i="1"/>
  <c r="Q137" i="1" s="1"/>
  <c r="P82" i="1"/>
  <c r="P140" i="1"/>
  <c r="P137" i="1" s="1"/>
  <c r="P141" i="1"/>
  <c r="P138" i="1" s="1"/>
  <c r="P133" i="1"/>
  <c r="F77" i="1"/>
  <c r="F83" i="1" s="1"/>
  <c r="E65" i="2"/>
  <c r="E105" i="2"/>
  <c r="G83" i="1"/>
  <c r="N83" i="1"/>
  <c r="B105" i="2" l="1"/>
  <c r="B65" i="2"/>
  <c r="N82" i="1"/>
  <c r="N140" i="1"/>
  <c r="N137" i="1" s="1"/>
  <c r="N133" i="1"/>
  <c r="N141" i="1"/>
  <c r="N138" i="1" s="1"/>
  <c r="G133" i="1"/>
  <c r="G141" i="1"/>
  <c r="G138" i="1" s="1"/>
  <c r="G82" i="1"/>
  <c r="G140" i="1"/>
  <c r="G137" i="1" s="1"/>
  <c r="F141" i="1"/>
  <c r="F138" i="1" s="1"/>
  <c r="F82" i="1"/>
  <c r="B82" i="1" s="1"/>
  <c r="F140" i="1"/>
  <c r="F137" i="1" s="1"/>
  <c r="F133" i="1"/>
  <c r="B133" i="1" s="1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T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 Той може да се използва при изготвянето и представянето на отчетите на подведомствените раз-поредители,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 За целите на обработка на
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кодировка.</t>
        </r>
      </text>
    </comment>
    <comment ref="D8" authorId="0" shapeId="0">
      <text>
        <r>
          <rPr>
            <sz val="11"/>
            <color indexed="81"/>
            <rFont val="Times New Roman"/>
            <family val="1"/>
            <charset val="204"/>
          </rPr>
          <t xml:space="preserve">Тази таблица съдържа информация </t>
        </r>
        <r>
          <rPr>
            <b/>
            <i/>
            <sz val="11"/>
            <color indexed="81"/>
            <rFont val="Times New Roman"/>
            <family val="1"/>
            <charset val="204"/>
          </rPr>
          <t>в левове</t>
        </r>
        <r>
          <rPr>
            <sz val="11"/>
            <color indexed="81"/>
            <rFont val="Times New Roman"/>
            <family val="1"/>
            <charset val="204"/>
          </rPr>
          <t xml:space="preserve"> по съответните позиции за целите на изготвяне на касовия отчет по </t>
        </r>
        <r>
          <rPr>
            <b/>
            <i/>
            <sz val="11"/>
            <color indexed="18"/>
            <rFont val="Times New Roman"/>
            <family val="1"/>
            <charset val="204"/>
          </rPr>
          <t>т. 1.3</t>
        </r>
        <r>
          <rPr>
            <sz val="11"/>
            <color indexed="81"/>
            <rFont val="Times New Roman"/>
            <family val="1"/>
            <charset val="204"/>
          </rPr>
          <t xml:space="preserve"> от </t>
        </r>
        <r>
          <rPr>
            <b/>
            <i/>
            <sz val="11"/>
            <color indexed="18"/>
            <rFont val="Times New Roman"/>
            <family val="1"/>
            <charset val="204"/>
          </rPr>
          <t>Заповед № ЗМФ-1338/22.12.2015 г.</t>
        </r>
        <r>
          <rPr>
            <sz val="11"/>
            <color indexed="18"/>
            <rFont val="Times New Roman"/>
            <family val="1"/>
            <charset val="204"/>
          </rPr>
          <t xml:space="preserve"> </t>
        </r>
        <r>
          <rPr>
            <sz val="11"/>
            <color indexed="81"/>
            <rFont val="Times New Roman"/>
            <family val="1"/>
            <charset val="204"/>
          </rPr>
          <t xml:space="preserve">на министъра на финансите - елемент от годишния финансов отчет </t>
        </r>
        <r>
          <rPr>
            <b/>
            <i/>
            <u/>
            <sz val="11"/>
            <color indexed="20"/>
            <rFont val="Times New Roman"/>
            <family val="1"/>
            <charset val="204"/>
          </rPr>
          <t>за 2021 г</t>
        </r>
        <r>
          <rPr>
            <sz val="11"/>
            <color indexed="81"/>
            <rFont val="Times New Roman"/>
            <family val="1"/>
            <charset val="204"/>
          </rPr>
          <t>.</t>
        </r>
      </text>
    </comment>
    <comment ref="C134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на изготвяне се  въвежда във формат  </t>
        </r>
        <r>
          <rPr>
            <b/>
            <i/>
            <sz val="10"/>
            <color indexed="12"/>
            <rFont val="Times New Roman"/>
            <family val="1"/>
            <charset val="204"/>
          </rPr>
          <t>ДД</t>
        </r>
        <r>
          <rPr>
            <b/>
            <i/>
            <sz val="10"/>
            <color indexed="10"/>
            <rFont val="Times New Roman"/>
            <family val="1"/>
            <charset val="204"/>
          </rPr>
          <t>ММ</t>
        </r>
        <r>
          <rPr>
            <b/>
            <i/>
            <sz val="10"/>
            <color indexed="16"/>
            <rFont val="Times New Roman"/>
            <family val="1"/>
            <charset val="204"/>
          </rPr>
          <t>ГГГГ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I11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 Той може да се използва при изготвянето и представянето на отчетите на подведомствените раз-поредители,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 За целите на обработка на
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кодировка.</t>
        </r>
      </text>
    </comment>
  </commentList>
</comments>
</file>

<file path=xl/comments3.xml><?xml version="1.0" encoding="utf-8"?>
<comments xmlns="http://schemas.openxmlformats.org/spreadsheetml/2006/main">
  <authors>
    <author>Никола Павлов</author>
    <author>DBoyadzhieva</author>
    <author>Мариан Георгиев</author>
    <author>PKyuchukov</author>
    <author>npavlov</author>
  </authors>
  <commentList>
    <comment ref="I9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 Той може да се използва при изготвянето и представянето на отчетите на подведомствените раз-поредители,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 За целите на обработка на
отчетите на подведомствените разпоредители с бюджет общината може да използва това поле за идентификация на подведомствените си разпоредители въз основа на нейна кодировка.</t>
        </r>
      </text>
    </comment>
    <comment ref="D125" authorId="1" shapeId="0">
      <text>
        <r>
          <rPr>
            <i/>
            <u/>
            <sz val="9"/>
            <color indexed="81"/>
            <rFont val="Tahoma"/>
            <family val="2"/>
            <charset val="204"/>
          </rPr>
          <t>Забележка:</t>
        </r>
        <r>
          <rPr>
            <sz val="9"/>
            <color indexed="81"/>
            <rFont val="Tahoma"/>
            <family val="2"/>
            <charset val="204"/>
          </rPr>
          <t xml:space="preserve"> За целите на касовото изпълнение сумите по § 40-00 се представят като приходна позиция, с изключение на § 40-71, който се представя  като намаление на съответната разходна позиция по бюджета на Държавната агенция "Държавен резерв и военновременни запаси".
</t>
        </r>
      </text>
    </comment>
    <comment ref="D170" authorId="2" shapeId="0">
      <text>
        <r>
          <rPr>
            <b/>
            <sz val="12"/>
            <color indexed="81"/>
            <rFont val="Tahoma"/>
            <family val="2"/>
            <charset val="204"/>
          </rPr>
          <t>забележка:</t>
        </r>
        <r>
          <rPr>
            <sz val="12"/>
            <color indexed="81"/>
            <rFont val="Tahoma"/>
            <family val="2"/>
            <charset val="204"/>
          </rPr>
          <t xml:space="preserve"> Въвежда се само стойността на данъка върху таксиметров превоз на пътници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216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използва се от разпоредители с представителства в чужбина 
</t>
        </r>
      </text>
    </comment>
    <comment ref="D220" authorId="0" shapeId="0">
      <text>
        <r>
          <rPr>
            <sz val="10"/>
            <color indexed="81"/>
            <rFont val="Times New Roman"/>
            <family val="1"/>
            <charset val="204"/>
          </rPr>
          <t>тук се отчитат разходите за СБКО, неотчетени по други позиции на ЕБК</t>
        </r>
      </text>
    </comment>
    <comment ref="D221" authorId="1" shapeId="0">
      <text>
        <r>
          <rPr>
            <sz val="10"/>
            <color indexed="81"/>
            <rFont val="Times New Roman"/>
            <family val="1"/>
            <charset val="204"/>
          </rPr>
          <t>В § 10-92 не се включват наказателните лихви за данъци и осигурителни вноски, както и административните санкции, които подлежат на отчитане по разходен § 19-00.</t>
        </r>
      </text>
    </comment>
    <comment ref="D296" authorId="3" shapeId="0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За целите на касовото изпълнение сумите по § 40-00 се представят като приходна позиция, с изключение на § 40-71, който се представя  като намаление на съответната разходна позиция по бюджета на Държавната агенция "Държавен резерв и военновременни запаси".</t>
        </r>
      </text>
    </comment>
    <comment ref="C297" authorId="3" shapeId="0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  <comment ref="C468" authorId="2" shapeId="0">
      <text>
        <r>
          <rPr>
            <b/>
            <sz val="11"/>
            <color indexed="81"/>
            <rFont val="Tahoma"/>
            <family val="2"/>
            <charset val="204"/>
          </rPr>
          <t xml:space="preserve">Забележка: </t>
        </r>
        <r>
          <rPr>
            <sz val="11"/>
            <color indexed="81"/>
            <rFont val="Tahoma"/>
            <family val="2"/>
            <charset val="204"/>
          </rPr>
          <t xml:space="preserve">§ 72-00 включва и възмездна финансова помощ, при която не се дължи лихва.
</t>
        </r>
      </text>
    </comment>
    <comment ref="D532" authorId="1" shapeId="0">
      <text>
        <r>
          <rPr>
            <i/>
            <u/>
            <sz val="9"/>
            <color indexed="81"/>
            <rFont val="Tahoma"/>
            <family val="2"/>
            <charset val="204"/>
          </rPr>
          <t>Забележка:</t>
        </r>
        <r>
          <rPr>
            <sz val="9"/>
            <color indexed="81"/>
            <rFont val="Tahoma"/>
            <family val="2"/>
            <charset val="204"/>
          </rPr>
          <t xml:space="preserve"> § 89-01 се използва само от ЦБ, НОИ, НЗОК и НАП.</t>
        </r>
      </text>
    </comment>
    <comment ref="D562" authorId="1" shapeId="0">
      <text>
        <r>
          <rPr>
            <i/>
            <u/>
            <sz val="10"/>
            <color indexed="81"/>
            <rFont val="Times New Roman"/>
            <family val="1"/>
            <charset val="204"/>
          </rPr>
          <t>Забележка:</t>
        </r>
        <r>
          <rPr>
            <sz val="10"/>
            <color indexed="81"/>
            <rFont val="Times New Roman"/>
            <family val="1"/>
            <charset val="204"/>
          </rPr>
          <t xml:space="preserve"> § 93-55 и 93-56 се използва само от НАП.</t>
        </r>
      </text>
    </comment>
    <comment ref="D563" authorId="1" shapeId="0">
      <text>
        <r>
          <rPr>
            <i/>
            <u/>
            <sz val="10"/>
            <color indexed="81"/>
            <rFont val="Times New Roman"/>
            <family val="1"/>
            <charset val="204"/>
          </rPr>
          <t>Забележка:</t>
        </r>
        <r>
          <rPr>
            <sz val="10"/>
            <color indexed="81"/>
            <rFont val="Times New Roman"/>
            <family val="1"/>
            <charset val="204"/>
          </rPr>
          <t xml:space="preserve"> § 93-55 и 93-56 се използва само от НАП.</t>
        </r>
      </text>
    </comment>
    <comment ref="C586" authorId="0" shapeId="0">
      <text>
        <r>
          <rPr>
            <i/>
            <u/>
            <sz val="9"/>
            <color indexed="81"/>
            <rFont val="Times New Roman"/>
            <family val="1"/>
            <charset val="204"/>
          </rPr>
          <t>Забележки:</t>
        </r>
        <r>
          <rPr>
            <sz val="9"/>
            <color indexed="81"/>
            <rFont val="Times New Roman"/>
            <family val="1"/>
            <charset val="204"/>
          </rPr>
          <t xml:space="preserve"> 
    1. В отчетите за касовото изпълнение на ЦБ сумите по § 96-00 се посочват с обратен знак.</t>
        </r>
        <r>
          <rPr>
            <sz val="9"/>
            <color indexed="81"/>
            <rFont val="Tahoma"/>
            <family val="2"/>
            <charset val="204"/>
          </rPr>
          <t xml:space="preserve">
   </t>
        </r>
        <r>
          <rPr>
            <sz val="10"/>
            <color indexed="81"/>
            <rFont val="Times New Roman"/>
            <family val="1"/>
            <charset val="204"/>
          </rPr>
          <t xml:space="preserve"> 2. § 96-00 не се прилага за банковите сметки 6301 на министерствата и ведомствата в БНБ.</t>
        </r>
      </text>
    </comment>
    <comment ref="C591" authorId="1" shapeId="0">
      <text>
        <r>
          <rPr>
            <i/>
            <u/>
            <sz val="9"/>
            <color indexed="81"/>
            <rFont val="Tahoma"/>
            <family val="2"/>
            <charset val="204"/>
          </rPr>
          <t>З</t>
        </r>
        <r>
          <rPr>
            <i/>
            <u/>
            <sz val="10"/>
            <color indexed="81"/>
            <rFont val="Times New Roman"/>
            <family val="1"/>
            <charset val="204"/>
          </rPr>
          <t>абележка:</t>
        </r>
        <r>
          <rPr>
            <sz val="10"/>
            <color indexed="81"/>
            <rFont val="Times New Roman"/>
            <family val="1"/>
            <charset val="204"/>
          </rPr>
          <t xml:space="preserve"> Всеки подпараграф на § 98-00 следва да е равен на нула, с изключение на § 98-90.</t>
        </r>
      </text>
    </comment>
    <comment ref="B605" authorId="4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npavlov</author>
    <author>NPavlov</author>
  </authors>
  <commentList>
    <comment ref="B325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B328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B329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B331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08/2009 г.</t>
        </r>
      </text>
    </comment>
    <comment ref="A332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 </t>
        </r>
        <r>
          <rPr>
            <b/>
            <sz val="10"/>
            <color indexed="8"/>
            <rFont val="Times New Roman"/>
            <family val="1"/>
            <charset val="204"/>
          </rPr>
          <t>ДДС № 08/2009 г.</t>
        </r>
      </text>
    </comment>
    <comment ref="B332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333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 </t>
        </r>
        <r>
          <rPr>
            <b/>
            <sz val="10"/>
            <color indexed="8"/>
            <rFont val="Times New Roman"/>
            <family val="1"/>
            <charset val="204"/>
          </rPr>
          <t>ДДС № 08/2009 г.</t>
        </r>
      </text>
    </comment>
    <comment ref="B333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Променено наименова-ние с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360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361" authorId="0" shapeId="0">
      <text>
        <r>
          <rPr>
            <sz val="10"/>
            <color indexed="8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"/>
            <rFont val="Times New Roman"/>
            <family val="1"/>
            <charset val="204"/>
          </rPr>
          <t>ДДС № 08/2013 г.</t>
        </r>
      </text>
    </comment>
    <comment ref="A568" authorId="1" shapeId="0">
      <text>
        <r>
          <rPr>
            <sz val="10"/>
            <color indexed="8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"/>
            <rFont val="Times New Roman Cyr"/>
            <family val="1"/>
            <charset val="204"/>
          </rPr>
          <t>т. 6.1</t>
        </r>
        <r>
          <rPr>
            <sz val="10"/>
            <color indexed="8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A585" authorId="1" shapeId="0">
      <text>
        <r>
          <rPr>
            <sz val="10"/>
            <color indexed="8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"/>
            <rFont val="Times New Roman Cyr"/>
            <family val="1"/>
            <charset val="204"/>
          </rPr>
          <t>т. 1.1</t>
        </r>
        <r>
          <rPr>
            <sz val="10"/>
            <color indexed="8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DBoyadzhieva</author>
    <author>Мариан Георгиев</author>
    <author>PKyuchukov</author>
  </authors>
  <commentList>
    <comment ref="D1356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използва се от разпоредители с представителства в чужбина 
</t>
        </r>
      </text>
    </comment>
    <comment ref="D1360" authorId="0" shapeId="0">
      <text>
        <r>
          <rPr>
            <sz val="10"/>
            <color indexed="81"/>
            <rFont val="Times New Roman"/>
            <family val="1"/>
            <charset val="204"/>
          </rPr>
          <t>тук се отчитат разходите за СБКО, неотчетени по други позиции на ЕБК</t>
        </r>
      </text>
    </comment>
    <comment ref="D1361" authorId="1" shapeId="0">
      <text>
        <r>
          <rPr>
            <sz val="10"/>
            <color indexed="81"/>
            <rFont val="Times New Roman"/>
            <family val="1"/>
            <charset val="204"/>
          </rPr>
          <t>В § 10-92 не се включват наказателните лихви за данъци и осигурителни вноски, както и административните санкции, които подлежат на отчитане по разходен § 19-00.</t>
        </r>
      </text>
    </comment>
    <comment ref="D1386" authorId="2" shapeId="0">
      <text>
        <r>
          <rPr>
            <b/>
            <sz val="11"/>
            <color indexed="81"/>
            <rFont val="Tahoma"/>
            <family val="2"/>
            <charset val="204"/>
          </rPr>
          <t xml:space="preserve">Забележка: </t>
        </r>
        <r>
          <rPr>
            <sz val="11"/>
            <color indexed="81"/>
            <rFont val="Tahoma"/>
            <family val="2"/>
            <charset val="204"/>
          </rPr>
          <t>По § 29-90 се отчитат всички лихви (включително и лихви за просрочие), дължими от бюджетните организации по заеми, предоставени им от централния бюджет, други бюджети, и от сметки за средствата от Европейския съюз.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436" authorId="3" shapeId="0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За целите на касовото изпълнение сумите по § 40-00 се представят като приходна позиция, с изключение на § 40-71, който се представя  като намаление на съответната разходна позиция по бюджета на Държавната агенция "Държавен резерв и военновременни запаси".</t>
        </r>
      </text>
    </comment>
    <comment ref="C1437" authorId="3" shapeId="0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  <comment ref="C1438" authorId="3" shapeId="0">
      <text>
        <r>
          <rPr>
            <b/>
            <sz val="10"/>
            <color indexed="81"/>
            <rFont val="Times New Roman"/>
            <family val="1"/>
            <charset val="204"/>
          </rPr>
          <t xml:space="preserve">Забележка: </t>
        </r>
        <r>
          <rPr>
            <sz val="10"/>
            <color indexed="81"/>
            <rFont val="Times New Roman"/>
            <family val="1"/>
            <charset val="204"/>
          </rPr>
          <t>Използва се само като планов показател от ЦБ, Народното събрание, ВСС, НОИ, НЗОК и общините.  По тази позиция не може да има суми по отчет. Ползването на тези средства следва да се отчита. по съответните разходни параграфи и дейности в резултат на корекция по бюджета.</t>
        </r>
      </text>
    </comment>
  </commentList>
</comments>
</file>

<file path=xl/sharedStrings.xml><?xml version="1.0" encoding="utf-8"?>
<sst xmlns="http://schemas.openxmlformats.org/spreadsheetml/2006/main" count="3510" uniqueCount="2076">
  <si>
    <t>388 Международни програми и споразумения, дарения и помощи от чужбина</t>
  </si>
  <si>
    <t>389 Други дейности по образованието</t>
  </si>
  <si>
    <t>401 Управление, контрол и регулиране на дейности по здравеопазването</t>
  </si>
  <si>
    <t xml:space="preserve">412 Многопрофилни болници за активно лечение </t>
  </si>
  <si>
    <t xml:space="preserve">415 Домове за медико-социални грижи </t>
  </si>
  <si>
    <t>418 Психиатрични болници</t>
  </si>
  <si>
    <t>429 Центрове за спешна медицинска помощ</t>
  </si>
  <si>
    <t>433 Рехабилитация</t>
  </si>
  <si>
    <t>436 Национални центрове</t>
  </si>
  <si>
    <t>437 Здравен кабинет в детски градини и училища</t>
  </si>
  <si>
    <t>450 Преобразувани лечебни заведения</t>
  </si>
  <si>
    <t>451 Плащания за първична извънболнична медицинска помощ</t>
  </si>
  <si>
    <t>452 Плащания за специализирана извънболнична медицинска помощ</t>
  </si>
  <si>
    <t>453 Плащания за дентална помощ</t>
  </si>
  <si>
    <t>454 Плащания за медико-диагностична дейност</t>
  </si>
  <si>
    <t>456 Плащания за болнична медицинска помощ</t>
  </si>
  <si>
    <t>465 Приложни научни изследвания в областта на здравеопазването</t>
  </si>
  <si>
    <t>467 Национални програми</t>
  </si>
  <si>
    <t>468 Международни програми и споразумения, дарения и помощи от чужбина</t>
  </si>
  <si>
    <t>469 Други дейности по здравеопазването</t>
  </si>
  <si>
    <t>501 Пенсии</t>
  </si>
  <si>
    <t>511 Помощи по Закона за семейните помощи за деца</t>
  </si>
  <si>
    <t>512 Помощи по Закона за социално подпомагане</t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</si>
  <si>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дългосрочни</t>
    </r>
    <r>
      <rPr>
        <sz val="12"/>
        <rFont val="Times New Roman CYR"/>
        <family val="1"/>
        <charset val="204"/>
      </rPr>
      <t xml:space="preserve"> ДЦК (ОбЦК) емитирани на международните капиталови пазари (-)</t>
    </r>
  </si>
  <si>
    <t>Получени погашения по предоставени кредити на други държави (+)</t>
  </si>
  <si>
    <r>
      <t>получени краткосрочни заеми</t>
    </r>
    <r>
      <rPr>
        <sz val="12"/>
        <rFont val="Times New Roman CYR"/>
        <family val="1"/>
        <charset val="204"/>
      </rPr>
      <t xml:space="preserve"> от банки в страната (+)</t>
    </r>
  </si>
  <si>
    <r>
      <t xml:space="preserve">получени дългосрочни заеми </t>
    </r>
    <r>
      <rPr>
        <sz val="12"/>
        <rFont val="Times New Roman CYR"/>
        <family val="1"/>
        <charset val="204"/>
      </rPr>
      <t>от банки в страната (+)</t>
    </r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</si>
  <si>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краткосрочни заеми</t>
    </r>
    <r>
      <rPr>
        <sz val="12"/>
        <rFont val="Times New Roman CYR"/>
        <family val="1"/>
        <charset val="204"/>
      </rPr>
      <t xml:space="preserve"> от банки в страната (-)</t>
    </r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</si>
  <si>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дългосрочни заеми </t>
    </r>
    <r>
      <rPr>
        <sz val="12"/>
        <rFont val="Times New Roman CYR"/>
        <family val="1"/>
        <charset val="204"/>
      </rPr>
      <t>от банки в страната (-)</t>
    </r>
  </si>
  <si>
    <t>получени краткосрочни заеми от други лица  в страната (+)</t>
  </si>
  <si>
    <t>получени дългосрочни заеми от други лица в страната (+)</t>
  </si>
  <si>
    <t>погашения по краткосрочни заеми от други лица в страната (-)</t>
  </si>
  <si>
    <t>погашения по дългосрочни заеми от други лица в страната (-)</t>
  </si>
  <si>
    <t>Емисии на държавни (общински) ценни книжа (+)</t>
  </si>
  <si>
    <r>
      <t xml:space="preserve">емисии на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държавни (общински) ценни книжа (+)</t>
    </r>
  </si>
  <si>
    <r>
      <t xml:space="preserve">емисии на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(+)</t>
    </r>
  </si>
  <si>
    <r>
      <t>целеви</t>
    </r>
    <r>
      <rPr>
        <sz val="12"/>
        <rFont val="Times New Roman CYR"/>
        <family val="1"/>
        <charset val="204"/>
      </rPr>
      <t xml:space="preserve"> емисии на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(+)</t>
    </r>
  </si>
  <si>
    <t>Погашения на държавни (общински) ценни книжа (-)</t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</si>
  <si>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държавни (общински) ценни книжа (-)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</si>
  <si>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(-)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</si>
  <si>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целеви емисии на дългосрочни</t>
    </r>
    <r>
      <rPr>
        <sz val="12"/>
        <rFont val="Times New Roman CYR"/>
        <family val="1"/>
        <charset val="204"/>
      </rPr>
      <t xml:space="preserve"> държавни (общински) ценни книжа (-)</t>
    </r>
  </si>
  <si>
    <t xml:space="preserve">2.1 Приходи и доходи от собственост </t>
  </si>
  <si>
    <t xml:space="preserve">             приходи от наеми на имущество и земя </t>
  </si>
  <si>
    <t>2.2 Приходи от такси</t>
  </si>
  <si>
    <t>866 Общински пазари и тържища</t>
  </si>
  <si>
    <t>867 Реклама и маркетинг</t>
  </si>
  <si>
    <t>868 Информационно-изчислителни центрове</t>
  </si>
  <si>
    <t>869 Издателска дейност и печатни бази</t>
  </si>
  <si>
    <t>871 Помощни стопанства, столове и други спомагателни дейности</t>
  </si>
  <si>
    <t xml:space="preserve">II. РАЗХОДИ </t>
  </si>
  <si>
    <t xml:space="preserve">2. Други трансфери </t>
  </si>
  <si>
    <t>§§ 70 - 98</t>
  </si>
  <si>
    <t>1. Външно финансиране</t>
  </si>
  <si>
    <t xml:space="preserve">            получени външни заеми </t>
  </si>
  <si>
    <t xml:space="preserve">            погашения по външни заеми </t>
  </si>
  <si>
    <t xml:space="preserve">            държавни /общински/ ЦК емитирани на м/нар. капиталови пазари </t>
  </si>
  <si>
    <t xml:space="preserve">            операции с др. ЦК и финансови активи </t>
  </si>
  <si>
    <t xml:space="preserve">2. Придобиване на дялове, акции, съучастия и др, финансови активи </t>
  </si>
  <si>
    <t xml:space="preserve">            наличности  в лв. равн.по валутни сметки и каса в чужб. в кр.на периода </t>
  </si>
  <si>
    <t>3. Възмездни средства</t>
  </si>
  <si>
    <t xml:space="preserve">            предоставени </t>
  </si>
  <si>
    <t xml:space="preserve">            възстановени</t>
  </si>
  <si>
    <t>§§</t>
  </si>
  <si>
    <t xml:space="preserve">            друго финансиране </t>
  </si>
  <si>
    <t>§ 98</t>
  </si>
  <si>
    <t>2.5  Постъпления от продажба на нефинансови активи</t>
  </si>
  <si>
    <t>§§ 05 и 08</t>
  </si>
  <si>
    <t>§;00-98</t>
  </si>
  <si>
    <t>в т. ч. плащания за попълване на държавния резерв</t>
  </si>
  <si>
    <t xml:space="preserve">в т. ч. външни </t>
  </si>
  <si>
    <t>§§ 80 - 82; 92-01; 95-21/95-22; 95-28/95-29 и 95-49</t>
  </si>
  <si>
    <t>§§ 71 - 73 и 79</t>
  </si>
  <si>
    <t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t>
  </si>
  <si>
    <t>Комисия за защита от дискриминация</t>
  </si>
  <si>
    <t>Комисия за защита на личните данни</t>
  </si>
  <si>
    <t>Комисия за отнемане на незаконно придобито имущество</t>
  </si>
  <si>
    <t>Национална служба за охрана</t>
  </si>
  <si>
    <t>Омбудсман</t>
  </si>
  <si>
    <t>Национален статистически институт</t>
  </si>
  <si>
    <t>Комисия за защита на конкуренцията</t>
  </si>
  <si>
    <t>Комисия за регулиране на съобщенията</t>
  </si>
  <si>
    <t>Съвет за електронни медии</t>
  </si>
  <si>
    <t>Агенция за ядрено регулиране</t>
  </si>
  <si>
    <t>Комисия за финансов надзор</t>
  </si>
  <si>
    <t>Държавна комисия по сигурността на информацията</t>
  </si>
  <si>
    <t>Държавна агенция "Държавен резерв и военновременни запаси"</t>
  </si>
  <si>
    <t>Българска национална телевизия</t>
  </si>
  <si>
    <t>Българско национално радио</t>
  </si>
  <si>
    <t>Българска телеграфна агенция</t>
  </si>
  <si>
    <t>755 Приложни и научни изследвания  в областта на опазване на културата</t>
  </si>
  <si>
    <t>758 Международни програми и споразумения, дарения и помощи от чужбина</t>
  </si>
  <si>
    <t>759 Други дейности по културата</t>
  </si>
  <si>
    <t>761 Контрол и регулиране на дейностите по религиозно дело</t>
  </si>
  <si>
    <t>762 Субсидии и други разходи за дейности по религиозно дело</t>
  </si>
  <si>
    <t>768 Международни програми и споразумения, дарения и помощи от чужбина</t>
  </si>
  <si>
    <t>801 Управление, контрол и регулиране на минното дело и дейностите по енергетиката</t>
  </si>
  <si>
    <t>802 Изследвания, измервания и анализи на горивата и енергията</t>
  </si>
  <si>
    <t>803 Безопасност и съхраняване на радиоактивни отпадъци</t>
  </si>
  <si>
    <t>804 Извеждане на ядрени съоръжения от експлоатация</t>
  </si>
  <si>
    <t>805 Приложни и научни изследвания  в областта на минното дело, горивата и енергията</t>
  </si>
  <si>
    <t>807 Международни програми и споразумения, дарения и помощи от чужбина</t>
  </si>
  <si>
    <t>808 Други дейности по минното дело</t>
  </si>
  <si>
    <t>809 Други дейности по горивата и енергията</t>
  </si>
  <si>
    <t>811 Управление, контрол и регулиране на дейностите по растениевъдство</t>
  </si>
  <si>
    <t>813 Областни земеделски служби</t>
  </si>
  <si>
    <t>814 Управление, контрол и регулиране на дейностите по горското стопанство</t>
  </si>
  <si>
    <t>815 Управление, контрол и регулиране на дейностите по лова и риболова</t>
  </si>
  <si>
    <t>816 Машинно-изпитателни центрове и контролно технически инспекции</t>
  </si>
  <si>
    <t>817 Ветеринарно-медицински служби</t>
  </si>
  <si>
    <t>821 Други служби по поземлената реформа</t>
  </si>
  <si>
    <t>824 Национални доплащания и съфинансиране към директните плащания за земеделски производители</t>
  </si>
  <si>
    <t>825 Приложни и научни изследвания  в областта на земеделието и горите</t>
  </si>
  <si>
    <t>826 Рибарство</t>
  </si>
  <si>
    <t>827 Развитие на селските райони</t>
  </si>
  <si>
    <t>828 Международни програми и споразумения, дарения и помощи от чужбина</t>
  </si>
  <si>
    <t>829 Други дейности по селско и горско стопанство, лов и риболов</t>
  </si>
  <si>
    <t>831 Управление,контрол и регулиране на дейностите по транспорта и пътищата</t>
  </si>
  <si>
    <t>832 Служби и дейности по поддържане, ремонт и изграждане на пътищата</t>
  </si>
  <si>
    <t>833 Проучвания, измервания и анализи на пътната мрежа</t>
  </si>
  <si>
    <t>834 Дейности по автомобилния транспорт</t>
  </si>
  <si>
    <t>край на дейност</t>
  </si>
  <si>
    <t>Осигурителни вноски</t>
  </si>
  <si>
    <r>
      <t>клирингови разчети - п</t>
    </r>
    <r>
      <rPr>
        <b/>
        <i/>
        <sz val="12"/>
        <rFont val="Times New Roman CYR"/>
        <family val="1"/>
        <charset val="204"/>
      </rPr>
      <t>асивни и активни салда</t>
    </r>
    <r>
      <rPr>
        <sz val="12"/>
        <rFont val="Times New Roman CYR"/>
        <family val="1"/>
        <charset val="204"/>
      </rPr>
      <t xml:space="preserve"> (-/+)</t>
    </r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</si>
  <si>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финансови институции</t>
    </r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</si>
  <si>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юридически лица с нестопанска цел</t>
    </r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</si>
  <si>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застрахователни дружества</t>
    </r>
  </si>
  <si>
    <t>Данъци върху дивидентите, ликвидационните дялове и доходите на местни и чуждестранни лица:</t>
  </si>
  <si>
    <r>
      <t xml:space="preserve">данък върху </t>
    </r>
    <r>
      <rPr>
        <b/>
        <sz val="12"/>
        <rFont val="Times New Roman CYR"/>
        <family val="1"/>
        <charset val="204"/>
      </rPr>
      <t>дивидентите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 xml:space="preserve">ликвидационните дялове </t>
    </r>
    <r>
      <rPr>
        <sz val="12"/>
        <rFont val="Times New Roman CYR"/>
        <family val="1"/>
        <charset val="204"/>
      </rPr>
      <t xml:space="preserve">на </t>
    </r>
    <r>
      <rPr>
        <b/>
        <i/>
        <sz val="12"/>
        <rFont val="Times New Roman CYR"/>
        <family val="1"/>
        <charset val="204"/>
      </rPr>
      <t>местни юридически лица</t>
    </r>
  </si>
  <si>
    <r>
      <t xml:space="preserve">данък върху </t>
    </r>
    <r>
      <rPr>
        <b/>
        <sz val="12"/>
        <rFont val="Times New Roman CYR"/>
        <family val="1"/>
        <charset val="204"/>
      </rPr>
      <t>дивидентите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>ликвидационните дялове</t>
    </r>
    <r>
      <rPr>
        <sz val="12"/>
        <rFont val="Times New Roman CYR"/>
        <family val="1"/>
        <charset val="204"/>
      </rPr>
      <t xml:space="preserve"> на </t>
    </r>
    <r>
      <rPr>
        <b/>
        <i/>
        <sz val="12"/>
        <rFont val="Times New Roman CYR"/>
        <family val="1"/>
        <charset val="204"/>
      </rPr>
      <t>бюджетни предприятия</t>
    </r>
  </si>
  <si>
    <r>
      <t xml:space="preserve">вноски за работници и служители </t>
    </r>
    <r>
      <rPr>
        <b/>
        <i/>
        <sz val="12"/>
        <rFont val="Times New Roman CYR"/>
        <family val="1"/>
        <charset val="204"/>
      </rPr>
      <t>от работодатели</t>
    </r>
  </si>
  <si>
    <r>
      <t xml:space="preserve">вноски от работници и служители </t>
    </r>
    <r>
      <rPr>
        <b/>
        <i/>
        <sz val="12"/>
        <rFont val="Times New Roman CYR"/>
        <family val="1"/>
        <charset val="204"/>
      </rPr>
      <t>(лична вноска)</t>
    </r>
    <r>
      <rPr>
        <sz val="12"/>
        <rFont val="Times New Roman CYR"/>
        <family val="1"/>
        <charset val="204"/>
      </rPr>
      <t xml:space="preserve"> </t>
    </r>
  </si>
  <si>
    <r>
      <t xml:space="preserve">вноски от </t>
    </r>
    <r>
      <rPr>
        <b/>
        <i/>
        <sz val="12"/>
        <rFont val="Times New Roman CYR"/>
        <family val="1"/>
        <charset val="204"/>
      </rPr>
      <t>самонаети лица</t>
    </r>
    <r>
      <rPr>
        <sz val="12"/>
        <rFont val="Times New Roman CYR"/>
        <family val="1"/>
        <charset val="204"/>
      </rPr>
      <t xml:space="preserve"> (самоосигуряващи се лица) </t>
    </r>
  </si>
  <si>
    <r>
      <t>вноски  за</t>
    </r>
    <r>
      <rPr>
        <b/>
        <i/>
        <sz val="12"/>
        <rFont val="Times New Roman CYR"/>
        <charset val="204"/>
      </rPr>
      <t xml:space="preserve"> други категории </t>
    </r>
    <r>
      <rPr>
        <sz val="12"/>
        <rFont val="Times New Roman CYR"/>
        <family val="1"/>
        <charset val="204"/>
      </rPr>
      <t>осигурени лица</t>
    </r>
  </si>
  <si>
    <t>Здравно-осигурителни вноски</t>
  </si>
  <si>
    <r>
      <t xml:space="preserve">здравно-осигурителни вноски за работници и служители </t>
    </r>
    <r>
      <rPr>
        <b/>
        <i/>
        <sz val="12"/>
        <rFont val="Times New Roman CYR"/>
        <family val="1"/>
        <charset val="204"/>
      </rPr>
      <t>от работодатели</t>
    </r>
  </si>
  <si>
    <r>
      <t xml:space="preserve">здравно-осигурителни вноски от работници и служители </t>
    </r>
    <r>
      <rPr>
        <b/>
        <i/>
        <sz val="12"/>
        <rFont val="Times New Roman CYR"/>
        <family val="1"/>
        <charset val="204"/>
      </rPr>
      <t>(лична вноска)</t>
    </r>
    <r>
      <rPr>
        <sz val="12"/>
        <rFont val="Times New Roman CYR"/>
        <family val="1"/>
        <charset val="204"/>
      </rPr>
      <t xml:space="preserve"> </t>
    </r>
  </si>
  <si>
    <r>
      <t xml:space="preserve">здравно-осигурителни вноски от самонаети </t>
    </r>
    <r>
      <rPr>
        <b/>
        <i/>
        <sz val="12"/>
        <rFont val="Times New Roman CYR"/>
        <family val="1"/>
        <charset val="204"/>
      </rPr>
      <t>(самоосигуряващи се лица)</t>
    </r>
    <r>
      <rPr>
        <sz val="12"/>
        <rFont val="Times New Roman CYR"/>
        <family val="1"/>
        <charset val="204"/>
      </rPr>
      <t xml:space="preserve"> </t>
    </r>
  </si>
  <si>
    <r>
      <t xml:space="preserve">здравно-осигур.вноски  за </t>
    </r>
    <r>
      <rPr>
        <b/>
        <i/>
        <sz val="12"/>
        <rFont val="Times New Roman CYR"/>
        <family val="1"/>
        <charset val="204"/>
      </rPr>
      <t>други категории</t>
    </r>
    <r>
      <rPr>
        <sz val="12"/>
        <rFont val="Times New Roman CYR"/>
        <family val="1"/>
        <charset val="204"/>
      </rPr>
      <t xml:space="preserve"> осигурени лица</t>
    </r>
  </si>
  <si>
    <t>Имуществени и други местни данъци :</t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</si>
  <si>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недвижими имоти</t>
    </r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</si>
  <si>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наследствата</t>
    </r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</si>
  <si>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превозните средства</t>
    </r>
  </si>
  <si>
    <r>
      <t xml:space="preserve">данък при придобиване на имущество по </t>
    </r>
    <r>
      <rPr>
        <b/>
        <i/>
        <sz val="12"/>
        <rFont val="Times New Roman CYR"/>
        <family val="1"/>
        <charset val="204"/>
      </rPr>
      <t>дарения и възмезден начин</t>
    </r>
  </si>
  <si>
    <t>туристически данък</t>
  </si>
  <si>
    <t>Данък върху добавената стойност</t>
  </si>
  <si>
    <r>
      <t xml:space="preserve">данък върху добавената стойност при </t>
    </r>
    <r>
      <rPr>
        <b/>
        <i/>
        <sz val="12"/>
        <rFont val="Times New Roman CYR"/>
        <family val="1"/>
        <charset val="204"/>
      </rPr>
      <t>сделки в страната</t>
    </r>
  </si>
  <si>
    <r>
      <t xml:space="preserve">данък върху добавената стойност при </t>
    </r>
    <r>
      <rPr>
        <b/>
        <i/>
        <sz val="12"/>
        <rFont val="Times New Roman CYR"/>
        <family val="1"/>
        <charset val="204"/>
      </rPr>
      <t>внос</t>
    </r>
  </si>
  <si>
    <t xml:space="preserve">Акцизи </t>
  </si>
  <si>
    <r>
      <t>акциз</t>
    </r>
    <r>
      <rPr>
        <sz val="12"/>
        <rFont val="Times New Roman CYR"/>
        <family val="1"/>
        <charset val="204"/>
      </rPr>
      <t xml:space="preserve"> при сделки </t>
    </r>
    <r>
      <rPr>
        <b/>
        <i/>
        <sz val="12"/>
        <rFont val="Times New Roman CYR"/>
        <family val="1"/>
        <charset val="204"/>
      </rPr>
      <t>в страната</t>
    </r>
  </si>
  <si>
    <r>
      <t>акциз</t>
    </r>
    <r>
      <rPr>
        <sz val="12"/>
        <rFont val="Times New Roman CYR"/>
        <family val="1"/>
        <charset val="204"/>
      </rPr>
      <t xml:space="preserve"> при </t>
    </r>
    <r>
      <rPr>
        <b/>
        <i/>
        <sz val="12"/>
        <rFont val="Times New Roman CYR"/>
        <family val="1"/>
        <charset val="204"/>
      </rPr>
      <t>внос</t>
    </r>
  </si>
  <si>
    <t>Данък върху застрахователните премии</t>
  </si>
  <si>
    <t>Други данъци по Закона за корпоративното подоходно облагане:</t>
  </si>
  <si>
    <r>
      <t xml:space="preserve">данък върху </t>
    </r>
    <r>
      <rPr>
        <b/>
        <i/>
        <sz val="12"/>
        <rFont val="Times New Roman CYR"/>
        <family val="1"/>
        <charset val="204"/>
      </rPr>
      <t>представителните</t>
    </r>
    <r>
      <rPr>
        <sz val="12"/>
        <rFont val="Times New Roman CYR"/>
        <family val="1"/>
        <charset val="204"/>
      </rPr>
      <t xml:space="preserve"> разходи</t>
    </r>
  </si>
  <si>
    <r>
      <t xml:space="preserve">данък върху разходите за </t>
    </r>
    <r>
      <rPr>
        <b/>
        <i/>
        <sz val="12"/>
        <rFont val="Times New Roman CYR"/>
        <family val="1"/>
        <charset val="204"/>
      </rPr>
      <t>превозни средства</t>
    </r>
  </si>
  <si>
    <r>
      <t xml:space="preserve">данък върху </t>
    </r>
    <r>
      <rPr>
        <b/>
        <i/>
        <sz val="12"/>
        <rFont val="Times New Roman CYR"/>
        <charset val="204"/>
      </rPr>
      <t xml:space="preserve">дейността от опериране на </t>
    </r>
    <r>
      <rPr>
        <sz val="12"/>
        <rFont val="Times New Roman CYR"/>
        <family val="1"/>
        <charset val="204"/>
      </rPr>
      <t>кораби</t>
    </r>
  </si>
  <si>
    <r>
      <t xml:space="preserve">данък върху приходите на </t>
    </r>
    <r>
      <rPr>
        <b/>
        <i/>
        <sz val="12"/>
        <rFont val="Times New Roman CYR"/>
        <charset val="204"/>
      </rPr>
      <t>бюджетните предприятия</t>
    </r>
  </si>
  <si>
    <t>Други данъци</t>
  </si>
  <si>
    <t>Приходи и доходи от собственост</t>
  </si>
  <si>
    <r>
      <t>вноски</t>
    </r>
    <r>
      <rPr>
        <sz val="12"/>
        <rFont val="Times New Roman CYR"/>
        <family val="1"/>
        <charset val="204"/>
      </rPr>
      <t xml:space="preserve"> от приходи на държавни (общински) предприятия и институции</t>
    </r>
  </si>
  <si>
    <r>
      <t xml:space="preserve">превишение на приходите над разходите на </t>
    </r>
    <r>
      <rPr>
        <b/>
        <i/>
        <sz val="12"/>
        <rFont val="Times New Roman CYR"/>
        <family val="1"/>
        <charset val="204"/>
      </rPr>
      <t>БНБ</t>
    </r>
  </si>
  <si>
    <r>
      <t xml:space="preserve">нетни приходи от продажби на </t>
    </r>
    <r>
      <rPr>
        <b/>
        <i/>
        <sz val="12"/>
        <rFont val="Times New Roman CYR"/>
        <family val="1"/>
        <charset val="204"/>
      </rPr>
      <t>услуги, стоки и продукция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</si>
  <si>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наеми на имущество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</si>
  <si>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наеми на земя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</si>
  <si>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дивиденти</t>
    </r>
  </si>
  <si>
    <t>Трансфери за поети осигурителни вноски за здравно осигуряване</t>
  </si>
  <si>
    <t>a</t>
  </si>
  <si>
    <t>b</t>
  </si>
  <si>
    <t>c</t>
  </si>
  <si>
    <t>d</t>
  </si>
  <si>
    <t>e</t>
  </si>
  <si>
    <t>f</t>
  </si>
  <si>
    <t>(1)</t>
  </si>
  <si>
    <t>(2)</t>
  </si>
  <si>
    <t>§§ 01 - 48</t>
  </si>
  <si>
    <t xml:space="preserve">§§ 46 - 48  </t>
  </si>
  <si>
    <t>III. Трансфери</t>
  </si>
  <si>
    <t xml:space="preserve">1. Трансфери от/за ЦБ за/от други бюджети </t>
  </si>
  <si>
    <t>§§ 87; 88 и 93</t>
  </si>
  <si>
    <t/>
  </si>
  <si>
    <r>
      <t>Предприятие за управление на дейностите по опазване на околната среда (ПУДООС)                    - ч</t>
    </r>
    <r>
      <rPr>
        <b/>
        <sz val="12"/>
        <rFont val="Times New Roman CYR"/>
      </rPr>
      <t>л. 60 от ЗООС</t>
    </r>
  </si>
  <si>
    <r>
      <t xml:space="preserve">Национална компания "Стратегически инфраструктурни проекти"                                                      - </t>
    </r>
    <r>
      <rPr>
        <b/>
        <sz val="12"/>
        <rFont val="Times New Roman CYR"/>
      </rPr>
      <t>чл. 28a от Закона за пътищата</t>
    </r>
  </si>
  <si>
    <t>такси и лицензии с данъчен характер</t>
  </si>
  <si>
    <t>Съдебни такси</t>
  </si>
  <si>
    <t>Общински такси</t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</si>
  <si>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детски градини</t>
    </r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</si>
  <si>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детски ясли</t>
    </r>
    <r>
      <rPr>
        <sz val="12"/>
        <rFont val="Times New Roman CYR"/>
        <family val="1"/>
        <charset val="204"/>
      </rPr>
      <t xml:space="preserve"> и други по здравеопазването</t>
    </r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</si>
  <si>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лагери</t>
    </r>
    <r>
      <rPr>
        <sz val="12"/>
        <rFont val="Times New Roman CYR"/>
        <family val="1"/>
        <charset val="204"/>
      </rPr>
      <t xml:space="preserve"> и други по социалния отдих</t>
    </r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</si>
  <si>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домашен социален патронаж</t>
    </r>
    <r>
      <rPr>
        <sz val="12"/>
        <rFont val="Times New Roman CYR"/>
        <family val="1"/>
        <charset val="204"/>
      </rPr>
      <t xml:space="preserve"> и други общински </t>
    </r>
    <r>
      <rPr>
        <b/>
        <i/>
        <sz val="12"/>
        <rFont val="Times New Roman CYR"/>
        <family val="1"/>
        <charset val="204"/>
      </rPr>
      <t>социални услуги</t>
    </r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</si>
  <si>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>пазари</t>
    </r>
    <r>
      <rPr>
        <sz val="12"/>
        <rFont val="Times New Roman CYR"/>
        <family val="1"/>
        <charset val="204"/>
      </rPr>
      <t>, тържища, панаири, тротоари, улични платна и др.</t>
    </r>
  </si>
  <si>
    <r>
      <t>за ползване</t>
    </r>
    <r>
      <rPr>
        <b/>
        <i/>
        <sz val="12"/>
        <rFont val="Times New Roman CYR"/>
        <family val="1"/>
        <charset val="204"/>
      </rPr>
      <t xml:space="preserve"> на полудневни детски градини</t>
    </r>
  </si>
  <si>
    <r>
      <t xml:space="preserve">за </t>
    </r>
    <r>
      <rPr>
        <b/>
        <i/>
        <sz val="12"/>
        <rFont val="Times New Roman CYR"/>
        <family val="1"/>
        <charset val="204"/>
      </rPr>
      <t>битови отпадъци</t>
    </r>
  </si>
  <si>
    <t>Задължителни осигурителни вноски от работодатели</t>
  </si>
  <si>
    <r>
      <t xml:space="preserve">осигурителни вноски от работодатели за </t>
    </r>
    <r>
      <rPr>
        <b/>
        <i/>
        <sz val="12"/>
        <rFont val="Times New Roman Cyr"/>
        <family val="1"/>
      </rPr>
      <t>Държавното обществено осигуряване (ДОО)</t>
    </r>
  </si>
  <si>
    <r>
      <t>здравно-осигурителни вноски</t>
    </r>
    <r>
      <rPr>
        <sz val="12"/>
        <rFont val="Times New Roman Cyr"/>
        <family val="1"/>
      </rPr>
      <t xml:space="preserve"> от работодатели</t>
    </r>
  </si>
  <si>
    <r>
      <t xml:space="preserve">вноски за </t>
    </r>
    <r>
      <rPr>
        <b/>
        <i/>
        <sz val="12"/>
        <rFont val="Times New Roman Cyr"/>
        <family val="1"/>
      </rPr>
      <t>допълнително задължително осигуряване от работодатели</t>
    </r>
  </si>
  <si>
    <r>
      <t xml:space="preserve">задължителни вноски </t>
    </r>
    <r>
      <rPr>
        <b/>
        <i/>
        <sz val="12"/>
        <rFont val="Times New Roman Cyr"/>
        <family val="1"/>
      </rPr>
      <t xml:space="preserve">за чуждестранни пенсионни фондове и  схеми </t>
    </r>
    <r>
      <rPr>
        <sz val="12"/>
        <rFont val="Times New Roman Cyr"/>
        <family val="1"/>
      </rPr>
      <t>за сметка на осигурителя</t>
    </r>
  </si>
  <si>
    <t xml:space="preserve">Вноски за доброволно осигуряване  </t>
  </si>
  <si>
    <t>Издръжка</t>
  </si>
  <si>
    <t>Храна</t>
  </si>
  <si>
    <t>Медикаменти</t>
  </si>
  <si>
    <t>Постелен инвентар и облекло</t>
  </si>
  <si>
    <t>Учебни и научно-изследователски разходи и книги за библиотеките</t>
  </si>
  <si>
    <t>материали</t>
  </si>
  <si>
    <t>вода, горива и енергия</t>
  </si>
  <si>
    <r>
      <t xml:space="preserve">разходи за </t>
    </r>
    <r>
      <rPr>
        <b/>
        <i/>
        <sz val="12"/>
        <rFont val="Times New Roman CYR"/>
        <family val="1"/>
        <charset val="204"/>
      </rPr>
      <t>външни услуги</t>
    </r>
  </si>
  <si>
    <t>Текущ ремонт</t>
  </si>
  <si>
    <r>
      <t xml:space="preserve">командировки </t>
    </r>
    <r>
      <rPr>
        <b/>
        <i/>
        <sz val="12"/>
        <rFont val="Times New Roman CYR"/>
        <family val="1"/>
        <charset val="204"/>
      </rPr>
      <t>в страната</t>
    </r>
  </si>
  <si>
    <r>
      <t xml:space="preserve">краткосрочни командировки </t>
    </r>
    <r>
      <rPr>
        <b/>
        <i/>
        <sz val="12"/>
        <rFont val="Times New Roman CYR"/>
        <family val="1"/>
        <charset val="204"/>
      </rPr>
      <t>в чужбина</t>
    </r>
  </si>
  <si>
    <r>
      <t xml:space="preserve">разходи за </t>
    </r>
    <r>
      <rPr>
        <b/>
        <i/>
        <sz val="12"/>
        <rFont val="Times New Roman CYR"/>
        <family val="1"/>
        <charset val="204"/>
      </rPr>
      <t>застраховки</t>
    </r>
  </si>
  <si>
    <r>
      <t>други</t>
    </r>
    <r>
      <rPr>
        <sz val="12"/>
        <rFont val="Times New Roman CYR"/>
        <family val="1"/>
        <charset val="204"/>
      </rPr>
      <t xml:space="preserve"> финансови услуги</t>
    </r>
  </si>
  <si>
    <t>други разходи, некласифицирани в другите параграфи и подпараграфи</t>
  </si>
  <si>
    <r>
      <t xml:space="preserve">лихви </t>
    </r>
    <r>
      <rPr>
        <sz val="12"/>
        <rFont val="Times New Roman CYR"/>
        <family val="1"/>
        <charset val="204"/>
      </rPr>
      <t>по държавни (общински) ценни книжа</t>
    </r>
  </si>
  <si>
    <r>
      <t>отстъпки</t>
    </r>
    <r>
      <rPr>
        <sz val="12"/>
        <rFont val="Times New Roman CYR"/>
        <family val="1"/>
        <charset val="204"/>
      </rPr>
      <t xml:space="preserve"> по държавни (общински) ценни книжа</t>
    </r>
  </si>
  <si>
    <t>лихви и отстъпки по целеви емисии на държавни ценни книжа</t>
  </si>
  <si>
    <r>
      <t>лихви</t>
    </r>
    <r>
      <rPr>
        <sz val="12"/>
        <rFont val="Times New Roman CYR"/>
        <family val="1"/>
        <charset val="204"/>
      </rPr>
      <t xml:space="preserve"> по държавни ценни книжа, емитирани </t>
    </r>
    <r>
      <rPr>
        <b/>
        <i/>
        <sz val="12"/>
        <rFont val="Times New Roman CYR"/>
        <family val="1"/>
        <charset val="204"/>
      </rPr>
      <t>за структурната реформа</t>
    </r>
    <r>
      <rPr>
        <sz val="12"/>
        <rFont val="Times New Roman CYR"/>
        <family val="1"/>
        <charset val="204"/>
      </rPr>
      <t xml:space="preserve"> </t>
    </r>
  </si>
  <si>
    <r>
      <t>премии над номинала</t>
    </r>
    <r>
      <rPr>
        <sz val="12"/>
        <rFont val="Times New Roman CYR"/>
        <charset val="204"/>
      </rPr>
      <t xml:space="preserve"> от емисии на държавни (общински) ценни книжа (-)</t>
    </r>
  </si>
  <si>
    <t>Разходи за лихви по заеми от страната</t>
  </si>
  <si>
    <r>
      <t xml:space="preserve">Разходи за лихви по </t>
    </r>
    <r>
      <rPr>
        <b/>
        <i/>
        <sz val="12"/>
        <rFont val="Times New Roman CYR"/>
        <family val="1"/>
        <charset val="204"/>
      </rPr>
      <t>други заеми от страната</t>
    </r>
  </si>
  <si>
    <t>Разходи за лихви по заеми от други държави</t>
  </si>
  <si>
    <t>Разходи за лихви по заеми от международни организации и институции</t>
  </si>
  <si>
    <t>Разходи за лихви по заеми от банки и други финансови институции от чужбина</t>
  </si>
  <si>
    <t>Други разходи за лихви</t>
  </si>
  <si>
    <r>
      <t>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 </t>
    </r>
    <r>
      <rPr>
        <b/>
        <i/>
        <sz val="12"/>
        <rFont val="Times New Roman CYR"/>
        <family val="1"/>
        <charset val="204"/>
      </rPr>
      <t>банки в страната</t>
    </r>
  </si>
  <si>
    <r>
      <t>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международни организации и институции</t>
    </r>
  </si>
  <si>
    <r>
      <t>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банки и финансови институции от чужбина</t>
    </r>
  </si>
  <si>
    <r>
      <t>Възстановени суми по платени лихви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 xml:space="preserve">активирани гаранции </t>
    </r>
    <r>
      <rPr>
        <i/>
        <sz val="12"/>
        <rFont val="Times New Roman CYR"/>
        <family val="1"/>
        <charset val="204"/>
      </rPr>
      <t>(-)</t>
    </r>
  </si>
  <si>
    <r>
      <t>Други</t>
    </r>
    <r>
      <rPr>
        <sz val="12"/>
        <rFont val="Times New Roman CYR"/>
        <family val="1"/>
        <charset val="204"/>
      </rPr>
      <t xml:space="preserve"> разходи за лихви към  </t>
    </r>
    <r>
      <rPr>
        <b/>
        <i/>
        <sz val="12"/>
        <rFont val="Times New Roman CYR"/>
        <family val="1"/>
        <charset val="204"/>
      </rPr>
      <t>местни лица</t>
    </r>
  </si>
  <si>
    <r>
      <t>Други</t>
    </r>
    <r>
      <rPr>
        <sz val="12"/>
        <rFont val="Times New Roman CYR"/>
        <family val="1"/>
        <charset val="204"/>
      </rPr>
      <t xml:space="preserve"> разходи за лихви към </t>
    </r>
    <r>
      <rPr>
        <b/>
        <i/>
        <sz val="12"/>
        <rFont val="Times New Roman CYR"/>
        <family val="1"/>
        <charset val="204"/>
      </rPr>
      <t>чуждестранни лица</t>
    </r>
  </si>
  <si>
    <t>ресурс на база брутен национален доход</t>
  </si>
  <si>
    <t>традиционни собствени ресурси - мита</t>
  </si>
  <si>
    <t>Здравно-осигурителни плащания</t>
  </si>
  <si>
    <t>Стипендии</t>
  </si>
  <si>
    <t>Пенсии</t>
  </si>
  <si>
    <t>Текущи трансфери, обезщетения и помощи за домакинствата</t>
  </si>
  <si>
    <r>
      <t xml:space="preserve">обезщетения и помощи по </t>
    </r>
    <r>
      <rPr>
        <b/>
        <i/>
        <sz val="12"/>
        <rFont val="Times New Roman CYR"/>
        <charset val="204"/>
      </rPr>
      <t>социалното осигуряване</t>
    </r>
  </si>
  <si>
    <r>
      <t xml:space="preserve">обезщетения и помощи по </t>
    </r>
    <r>
      <rPr>
        <b/>
        <i/>
        <sz val="12"/>
        <rFont val="Times New Roman CYR"/>
        <charset val="204"/>
      </rPr>
      <t>социалното подпомагане</t>
    </r>
  </si>
  <si>
    <r>
      <t xml:space="preserve">обезщетения и помощи по </t>
    </r>
    <r>
      <rPr>
        <b/>
        <i/>
        <sz val="12"/>
        <rFont val="Times New Roman CYR"/>
        <charset val="204"/>
      </rPr>
      <t>решение на общинския съвет</t>
    </r>
  </si>
  <si>
    <r>
      <t>текущи трансфери за домакинства от средства на</t>
    </r>
    <r>
      <rPr>
        <b/>
        <i/>
        <sz val="12"/>
        <rFont val="Times New Roman CYR"/>
        <charset val="204"/>
      </rPr>
      <t xml:space="preserve"> Европейския съюз</t>
    </r>
  </si>
  <si>
    <r>
      <t xml:space="preserve">текущи трансфери за домакинства по други </t>
    </r>
    <r>
      <rPr>
        <b/>
        <i/>
        <sz val="12"/>
        <rFont val="Times New Roman CYR"/>
        <charset val="204"/>
      </rPr>
      <t>международни програми и споразумения</t>
    </r>
  </si>
  <si>
    <r>
      <t>други</t>
    </r>
    <r>
      <rPr>
        <sz val="12"/>
        <rFont val="Times New Roman CYR"/>
        <family val="1"/>
        <charset val="204"/>
      </rPr>
      <t xml:space="preserve"> текущи трансфери за домакинствата</t>
    </r>
  </si>
  <si>
    <t>за текуща дейност</t>
  </si>
  <si>
    <r>
      <t xml:space="preserve">за осъществяване на </t>
    </r>
    <r>
      <rPr>
        <b/>
        <i/>
        <sz val="12"/>
        <rFont val="Times New Roman CYR"/>
        <family val="1"/>
        <charset val="204"/>
      </rPr>
      <t>болнична помощ</t>
    </r>
    <r>
      <rPr>
        <sz val="12"/>
        <rFont val="Times New Roman CYR"/>
        <family val="1"/>
        <charset val="204"/>
      </rPr>
      <t xml:space="preserve"> </t>
    </r>
  </si>
  <si>
    <r>
      <t>други</t>
    </r>
    <r>
      <rPr>
        <sz val="12"/>
        <rFont val="Times New Roman CYR"/>
        <family val="1"/>
        <charset val="204"/>
      </rPr>
      <t xml:space="preserve"> субсидии и плащания</t>
    </r>
  </si>
  <si>
    <t>Разходи за членски внос и участие в нетърговски организации и дейности</t>
  </si>
  <si>
    <t>Основен ремонт на дълготрайни материални активи</t>
  </si>
  <si>
    <t>Придобиване на дълготрайни материални активи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</si>
  <si>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компютри и хардуер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</si>
  <si>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сгради</t>
    </r>
  </si>
  <si>
    <t>предоставени трансфери от ДБ за БАН</t>
  </si>
  <si>
    <t>Трансфери между ЦБ и сметки за средствата от ЕС (нето)</t>
  </si>
  <si>
    <t>Трансфери между бюджети (нето)</t>
  </si>
  <si>
    <t>вътрешни трансфери в системата на първостепенния разпоредител (+/-)</t>
  </si>
  <si>
    <t>Трансфери между бюджети и сметки за средствата от ЕС (нето)</t>
  </si>
  <si>
    <t>Трансфери между сметки за средствата от ЕС (нето)</t>
  </si>
  <si>
    <r>
      <t xml:space="preserve">Разчети с подведомствени разпоредители за плащания в </t>
    </r>
    <r>
      <rPr>
        <b/>
        <i/>
        <sz val="12"/>
        <rFont val="Times New Roman CYR"/>
        <charset val="204"/>
      </rPr>
      <t>СЕБРА</t>
    </r>
    <r>
      <rPr>
        <sz val="12"/>
        <rFont val="Times New Roman CYR"/>
        <family val="1"/>
        <charset val="204"/>
      </rPr>
      <t xml:space="preserve">  (-)</t>
    </r>
  </si>
  <si>
    <r>
      <t xml:space="preserve">Разчети с първостепенен разпоредител за плащания в </t>
    </r>
    <r>
      <rPr>
        <b/>
        <i/>
        <sz val="12"/>
        <rFont val="Times New Roman CYR"/>
        <charset val="204"/>
      </rPr>
      <t>СЕБРА</t>
    </r>
    <r>
      <rPr>
        <sz val="12"/>
        <rFont val="Times New Roman CYR"/>
        <family val="1"/>
        <charset val="204"/>
      </rPr>
      <t xml:space="preserve">  (+)</t>
    </r>
  </si>
  <si>
    <t>Трансфери за поети осигурителни вноски и данъци</t>
  </si>
  <si>
    <t>Временни безлихвени заеми между бюджети и сметки за средствата от ЕС (нето)</t>
  </si>
  <si>
    <t>наказателни лихви за данъци, мита и осигурителни вноски</t>
  </si>
  <si>
    <t>постъпления от продажба на квоти за емисии на парникови газове</t>
  </si>
  <si>
    <t>Разпределени към администратори от чужбина средства по международни програми и договори (-)</t>
  </si>
  <si>
    <t>разпределени към чужбина текущи трансфери по програми на Европейския съюз (-)</t>
  </si>
  <si>
    <t>разпределени към чужбина текущи трансфери по програми на други държави (-)</t>
  </si>
  <si>
    <t>разпределени към чужбина капиталови трансфери по програми на други държави (-)</t>
  </si>
  <si>
    <t>разпределени към чужбина текущи трансфери по програми на други международни организации (-)</t>
  </si>
  <si>
    <t>разпределени към чужбина капиталови трансфери по програми на други международни организации  (-)</t>
  </si>
  <si>
    <t>разпределени към чужбина текущи трансфери по други чуждестранни дарения и помощи (-)</t>
  </si>
  <si>
    <t>разпределени към чужбина капиталови трансфери по други чуждестранни дарения и помощи (-)</t>
  </si>
  <si>
    <t>Платени данъци, такси и административни санкции</t>
  </si>
  <si>
    <t>Предоставени текущи и капиталови трансфери за чужбина</t>
  </si>
  <si>
    <r>
      <t>текущи</t>
    </r>
    <r>
      <rPr>
        <sz val="12"/>
        <rFont val="Times New Roman CYR"/>
        <family val="1"/>
        <charset val="204"/>
      </rPr>
      <t xml:space="preserve"> трансфери за чужбина</t>
    </r>
  </si>
  <si>
    <r>
      <t>капиталови</t>
    </r>
    <r>
      <rPr>
        <sz val="12"/>
        <rFont val="Times New Roman CYR"/>
        <family val="1"/>
        <charset val="204"/>
      </rPr>
      <t xml:space="preserve"> трансфери за чужбина</t>
    </r>
  </si>
  <si>
    <t>Трансфери от ЦБ за други бюджети (нето)</t>
  </si>
  <si>
    <r>
      <t xml:space="preserve">трансфери между ЦБ и </t>
    </r>
    <r>
      <rPr>
        <b/>
        <i/>
        <sz val="12"/>
        <rFont val="Times New Roman CYR"/>
        <family val="1"/>
        <charset val="204"/>
      </rPr>
      <t>бюджети по държавния бюджет</t>
    </r>
  </si>
  <si>
    <t>възстановени трансфери в ЦБ от бюджети на общини</t>
  </si>
  <si>
    <r>
      <t xml:space="preserve">целеви субсидии от ЦБ </t>
    </r>
    <r>
      <rPr>
        <b/>
        <i/>
        <sz val="12"/>
        <rFont val="Times New Roman CYR"/>
        <family val="1"/>
        <charset val="204"/>
      </rPr>
      <t>за капиталови разходи за общини</t>
    </r>
  </si>
  <si>
    <t>други целеви трансфери от ЦБ за общини</t>
  </si>
  <si>
    <r>
      <t>трансфери между ЦБ и</t>
    </r>
    <r>
      <rPr>
        <b/>
        <i/>
        <sz val="12"/>
        <rFont val="Times New Roman CYR"/>
        <family val="1"/>
        <charset val="204"/>
      </rPr>
      <t xml:space="preserve"> Държавното обществено осигуряване</t>
    </r>
  </si>
  <si>
    <r>
      <t>трансфери между ЦБ и</t>
    </r>
    <r>
      <rPr>
        <b/>
        <i/>
        <sz val="12"/>
        <rFont val="Times New Roman CYR"/>
        <family val="1"/>
        <charset val="204"/>
      </rPr>
      <t xml:space="preserve"> НЗОК</t>
    </r>
  </si>
  <si>
    <r>
      <t>трансфери между ЦБ и</t>
    </r>
    <r>
      <rPr>
        <b/>
        <i/>
        <sz val="12"/>
        <rFont val="Times New Roman CYR"/>
        <family val="1"/>
        <charset val="204"/>
      </rPr>
      <t xml:space="preserve"> БНТ</t>
    </r>
  </si>
  <si>
    <r>
      <t xml:space="preserve">трансфери между ЦБ и </t>
    </r>
    <r>
      <rPr>
        <b/>
        <i/>
        <sz val="12"/>
        <rFont val="Times New Roman CYR"/>
        <charset val="204"/>
      </rPr>
      <t>БНР</t>
    </r>
  </si>
  <si>
    <r>
      <t xml:space="preserve">трансфери между ЦБ и </t>
    </r>
    <r>
      <rPr>
        <b/>
        <i/>
        <sz val="12"/>
        <rFont val="Times New Roman CYR"/>
        <charset val="204"/>
      </rPr>
      <t>БТА</t>
    </r>
  </si>
  <si>
    <t>трансфери  между ЦБ и други бюджети</t>
  </si>
  <si>
    <t>Трансфери между бюджета на бюджетната организация и ЦБ (нето)</t>
  </si>
  <si>
    <t>получени от общини целеви субсидии от ЦБ за капиталови разходи (+)</t>
  </si>
  <si>
    <t>предоставени трансфери от ДБ за държавните висши училища</t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</si>
  <si>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заеми от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(-)</t>
    </r>
  </si>
  <si>
    <r>
      <t>друго финансиране</t>
    </r>
    <r>
      <rPr>
        <sz val="12"/>
        <rFont val="Times New Roman CYR"/>
        <family val="1"/>
        <charset val="204"/>
      </rPr>
      <t xml:space="preserve"> от чужбина (+)</t>
    </r>
  </si>
  <si>
    <r>
      <t>други погашения и плащания</t>
    </r>
    <r>
      <rPr>
        <sz val="12"/>
        <rFont val="Times New Roman CYR"/>
        <family val="1"/>
        <charset val="204"/>
      </rPr>
      <t xml:space="preserve"> по финансиране от чужбина (-)</t>
    </r>
  </si>
  <si>
    <r>
      <t>краткосрочни</t>
    </r>
    <r>
      <rPr>
        <sz val="12"/>
        <rFont val="Times New Roman CYR"/>
        <family val="1"/>
        <charset val="204"/>
      </rPr>
      <t xml:space="preserve">  ДЦК (ОбЦК) емитирани на международните капиталови пазари (+)</t>
    </r>
  </si>
  <si>
    <r>
      <t>дългосрочни</t>
    </r>
    <r>
      <rPr>
        <sz val="12"/>
        <rFont val="Times New Roman CYR"/>
        <family val="1"/>
        <charset val="204"/>
      </rPr>
      <t xml:space="preserve"> ДЦК (ОбЦК) емитирани на международните капиталови пазари (+)</t>
    </r>
  </si>
  <si>
    <r>
      <t xml:space="preserve">погашения </t>
    </r>
    <r>
      <rPr>
        <sz val="12"/>
        <rFont val="Times New Roman CYR"/>
        <family val="1"/>
        <charset val="204"/>
      </rPr>
      <t>по</t>
    </r>
    <r>
      <rPr>
        <b/>
        <i/>
        <sz val="12"/>
        <rFont val="Times New Roman CYR"/>
        <family val="1"/>
        <charset val="204"/>
      </rPr>
      <t xml:space="preserve">  краткосрочни </t>
    </r>
    <r>
      <rPr>
        <sz val="12"/>
        <rFont val="Times New Roman CYR"/>
        <family val="1"/>
        <charset val="204"/>
      </rPr>
      <t>ДЦК (ОбЦК) емитирани на международните капиталови пазари (-)</t>
    </r>
  </si>
  <si>
    <t>разчети между първостепенни разпоредители за централизация на средства (+/-)</t>
  </si>
  <si>
    <t>разчети между първостепенни разпоредители за плащания в СЕБРА (+/-)</t>
  </si>
  <si>
    <t>събрани средства и извършени плащания от/за общински бюджети (+/-)</t>
  </si>
  <si>
    <t>събрани средства и извършени плащания от/за социалноосигурителни фондове (+/-)</t>
  </si>
  <si>
    <t>събрани средства и извършени плащания от/за други бюджети (+/-)</t>
  </si>
  <si>
    <t>събрани средства и извършени плащания от/за ЦБ (+/-)</t>
  </si>
  <si>
    <t>събрани средства и извършени плащания от/за бюджети по държавния бюджет (+/-)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</si>
  <si>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</si>
  <si>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</si>
  <si>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t>разходи за договорни санкции и неустойки, съдебни обезщетения и разноски</t>
  </si>
  <si>
    <r>
      <t>Разходи за лихви по заеми от</t>
    </r>
    <r>
      <rPr>
        <b/>
        <i/>
        <sz val="12"/>
        <rFont val="Times New Roman CYR"/>
        <family val="1"/>
        <charset val="204"/>
      </rPr>
      <t xml:space="preserve"> банки в страната</t>
    </r>
  </si>
  <si>
    <t>придобиване на програмни продукти и лицензи за програмни продукти</t>
  </si>
  <si>
    <t>други възстановени в ЦБ трансфери от бюджети</t>
  </si>
  <si>
    <t>Предоставени субсидии от държавния бюджет за БАН и държавните висши училища (нето)</t>
  </si>
  <si>
    <t>получени от държавните висши училища  трансфери от ДБ (+)</t>
  </si>
  <si>
    <t>получени от БАН трансфери от ДБ (+)</t>
  </si>
  <si>
    <t>трансфери от/за сметки за чужди средства - предоставени трансфери (-)</t>
  </si>
  <si>
    <t>Суми по разчети за поети осигурителни вноски и данъци</t>
  </si>
  <si>
    <t>4. Помощи и дарения от чужбина</t>
  </si>
  <si>
    <t>§§ 83; 85 - 88; 92-02; 93</t>
  </si>
  <si>
    <t>§§ 83; 85 - 86 и 92-02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</si>
  <si>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</si>
  <si>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</si>
  <si>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</si>
  <si>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</si>
  <si>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</si>
  <si>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</si>
  <si>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</si>
  <si>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</si>
  <si>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 xml:space="preserve">2.3 Глоби, санкции и наказателни лихви </t>
  </si>
  <si>
    <t xml:space="preserve">2.4  Други неданъчни приходи </t>
  </si>
  <si>
    <t xml:space="preserve"> - получени трансфери (+)</t>
  </si>
  <si>
    <t xml:space="preserve"> - предоставени трансфери (-)</t>
  </si>
  <si>
    <t>- предоставени трансфери (-)</t>
  </si>
  <si>
    <t>- получени трансфери (+)</t>
  </si>
  <si>
    <t>обща субсидия и други трансфери за държавни дейности от ЦБ за общини</t>
  </si>
  <si>
    <r>
      <t xml:space="preserve">обща </t>
    </r>
    <r>
      <rPr>
        <b/>
        <i/>
        <sz val="12"/>
        <rFont val="Times New Roman CYR"/>
        <family val="1"/>
        <charset val="204"/>
      </rPr>
      <t>изравнителна</t>
    </r>
    <r>
      <rPr>
        <sz val="12"/>
        <rFont val="Times New Roman CYR"/>
        <family val="1"/>
        <charset val="204"/>
      </rPr>
      <t xml:space="preserve"> субсидия и други трансфери за местни дейности от ЦБ</t>
    </r>
    <r>
      <rPr>
        <b/>
        <i/>
        <sz val="12"/>
        <rFont val="Times New Roman CYR"/>
        <family val="1"/>
        <charset val="204"/>
      </rPr>
      <t xml:space="preserve"> за общини</t>
    </r>
  </si>
  <si>
    <t>3. Помощи и  дарения от страната</t>
  </si>
  <si>
    <t>Помощи и дарения от страната</t>
  </si>
  <si>
    <r>
      <t>текущи</t>
    </r>
    <r>
      <rPr>
        <sz val="12"/>
        <rFont val="Times New Roman CYR"/>
        <family val="1"/>
        <charset val="204"/>
      </rPr>
      <t xml:space="preserve"> помощи и дарения </t>
    </r>
    <r>
      <rPr>
        <b/>
        <i/>
        <sz val="12"/>
        <rFont val="Times New Roman CYR"/>
        <family val="1"/>
        <charset val="204"/>
      </rPr>
      <t>от страната</t>
    </r>
  </si>
  <si>
    <r>
      <t>капиталови</t>
    </r>
    <r>
      <rPr>
        <sz val="12"/>
        <rFont val="Times New Roman CYR"/>
        <family val="1"/>
        <charset val="204"/>
      </rPr>
      <t xml:space="preserve"> помощи и дарения </t>
    </r>
    <r>
      <rPr>
        <b/>
        <i/>
        <sz val="12"/>
        <rFont val="Times New Roman CYR"/>
        <charset val="204"/>
      </rPr>
      <t>от страната</t>
    </r>
  </si>
  <si>
    <t>Помощи и дарения от чужбина</t>
  </si>
  <si>
    <t>§ 65</t>
  </si>
  <si>
    <t xml:space="preserve">             нетни приходи от продажба на услуги, стоки и продукция</t>
  </si>
  <si>
    <t>в т. ч. временни безлихвени заеми</t>
  </si>
  <si>
    <t>в т. ч. трансфери за отчислени приходи</t>
  </si>
  <si>
    <t>под.§ 24-01</t>
  </si>
  <si>
    <t>под.§ 24-04</t>
  </si>
  <si>
    <t>под.§§ 24-05 и 24-06</t>
  </si>
  <si>
    <t>§§ 25 - 27</t>
  </si>
  <si>
    <t xml:space="preserve">§§ 25 - 28; 29-69/29-70 и 29-92 </t>
  </si>
  <si>
    <t>под.§;57-01</t>
  </si>
  <si>
    <t>§§ 74 - 78</t>
  </si>
  <si>
    <t>под.§§ 80-11/80-12; 80-31/80-32; 80-51/80-52 и 80-97</t>
  </si>
  <si>
    <t>под.§§ 80-17/80-18; 80-37/80-38; 80-57/80-58; 80-80 и 80-98;</t>
  </si>
  <si>
    <t>под. § 92-01</t>
  </si>
  <si>
    <t>под. §§ 95-21и 95-22</t>
  </si>
  <si>
    <t>под. §§ 95-28/95-29 и 95-49</t>
  </si>
  <si>
    <t>под. § 71-01 и § 72-01</t>
  </si>
  <si>
    <t xml:space="preserve">под. § 71-02 и § 72-02 </t>
  </si>
  <si>
    <t xml:space="preserve"> § 73</t>
  </si>
  <si>
    <t>под. § 79-01</t>
  </si>
  <si>
    <t>под. § 79-02</t>
  </si>
  <si>
    <t>под. §§ 95-01 до 95-06</t>
  </si>
  <si>
    <t>под. §§ 95-07 до 95-13</t>
  </si>
  <si>
    <t>под. § 95-14</t>
  </si>
  <si>
    <t xml:space="preserve">            остатък в лв.равн. по валутни сметки и каса в чужбина от предх. период </t>
  </si>
  <si>
    <t xml:space="preserve">§§ 01 - 20  </t>
  </si>
  <si>
    <t>§§ 43 - 45; 49</t>
  </si>
  <si>
    <t>§§ 51 - 54</t>
  </si>
  <si>
    <t>§ 55</t>
  </si>
  <si>
    <t xml:space="preserve">11. Депозити и сметки консолидирани в "Единната сметка" от предх. период </t>
  </si>
  <si>
    <t>под. §§ 96-01 до 96-03</t>
  </si>
  <si>
    <t>12. Депозити и сметки консолидирани в "Единната сметка" в края на периода</t>
  </si>
  <si>
    <t>под. §§ 96-07 до 96-09</t>
  </si>
  <si>
    <t>§ 33</t>
  </si>
  <si>
    <t xml:space="preserve">VI. Финансиране </t>
  </si>
  <si>
    <t xml:space="preserve">          постъпления от продажби на държавния резерв (-)</t>
  </si>
  <si>
    <t>(-)под.§ 40-71</t>
  </si>
  <si>
    <t>§ 40 с изключение на под.§ 40-71</t>
  </si>
  <si>
    <t>ИЗБЕРЕТЕ ДЕЙНОСТ</t>
  </si>
  <si>
    <r>
      <t>101</t>
    </r>
    <r>
      <rPr>
        <i/>
        <sz val="12"/>
        <rFont val="Times New Roman CYR"/>
        <family val="1"/>
        <charset val="204"/>
      </rPr>
      <t xml:space="preserve"> Централни държавни органи</t>
    </r>
  </si>
  <si>
    <r>
      <t>103</t>
    </r>
    <r>
      <rPr>
        <i/>
        <sz val="12"/>
        <rFont val="Times New Roman CYR"/>
        <family val="1"/>
        <charset val="204"/>
      </rPr>
      <t xml:space="preserve"> Централни държавни органи по образованието</t>
    </r>
  </si>
  <si>
    <t>104 Централни държавни органи по здравеопазването</t>
  </si>
  <si>
    <t>105 Централни държавни органи по социалното осигуряването</t>
  </si>
  <si>
    <t>106 Централни държавни органи по регионалното развитие и благоустройство</t>
  </si>
  <si>
    <t>107 Централни държавни органи по културата и спорта</t>
  </si>
  <si>
    <t>108 Централни държавни органи по икономическите дейности и услуги</t>
  </si>
  <si>
    <t>111 Контролни органи</t>
  </si>
  <si>
    <t>115 Управление, контрол и регулиране на външните работи</t>
  </si>
  <si>
    <t>116 Посолства, консулства, представителства и мисии в чужбина</t>
  </si>
  <si>
    <t>117 Държавни и общински служби и дейности по изборите</t>
  </si>
  <si>
    <t>121 Областни администрации</t>
  </si>
  <si>
    <t>122 Общинска администрация</t>
  </si>
  <si>
    <t xml:space="preserve">123 Общински съвети </t>
  </si>
  <si>
    <t>125 Членове на Европейския парламент от Република България</t>
  </si>
  <si>
    <t>128 Международни програми и споразумения, дарения и помощи от чужбина</t>
  </si>
  <si>
    <t>139 Други изпълнителни и законодателни органи</t>
  </si>
  <si>
    <t>141 Статистически институт,служби и дейности,социологически проучвания и анкети</t>
  </si>
  <si>
    <t>142 Общоикономическо и социално програмиране и прогнозиране</t>
  </si>
  <si>
    <t>143 Регистрация и контрол на чуждестранните инвестиции</t>
  </si>
  <si>
    <t>144 Служби и дейности за връзки с българите в чужбина</t>
  </si>
  <si>
    <t>145 Служби и дейности за подпомагане на бежанците</t>
  </si>
  <si>
    <t>146 Управление и администриране на получена чуждестранна помощ</t>
  </si>
  <si>
    <t>147 Управление на държавния резерв и военновременните запаси</t>
  </si>
  <si>
    <t>148 Управление на гражд.администрация и административнообслужване на населението</t>
  </si>
  <si>
    <t>149 Други общи служби</t>
  </si>
  <si>
    <t>151 Ликвидационна комисия за закрити бюджетни организации</t>
  </si>
  <si>
    <t>158 Международни програми и споразумения, дарения и помощи от чужбина</t>
  </si>
  <si>
    <t>161 Организация и управление на научните изследвания и дейности</t>
  </si>
  <si>
    <t>162 Научноизследователско дело</t>
  </si>
  <si>
    <t>163 Научноизследователски институти и центрове</t>
  </si>
  <si>
    <t>168 Международни програми и споразумения, дарения и помощи от чужбина</t>
  </si>
  <si>
    <t>179 Други дейности на науката</t>
  </si>
  <si>
    <t>201 Дейности по отбраната</t>
  </si>
  <si>
    <t>205 Участие на Република България в НАТО</t>
  </si>
  <si>
    <t>206 Мироопазващи мисии в чужбина</t>
  </si>
  <si>
    <t>215 Приложни научни изследвания в областта на отбраната</t>
  </si>
  <si>
    <t>218 Международни програми и споразумения, дарения и помощи от чужбина</t>
  </si>
  <si>
    <t>219 Други дейности по отбраната</t>
  </si>
  <si>
    <t>221 Полиция и вътрешен ред</t>
  </si>
  <si>
    <t>222 Национална служба за охрана</t>
  </si>
  <si>
    <t>224 Противопожарна охрана</t>
  </si>
  <si>
    <t>225 Приложни научни изследвания в областта на вътрешния ред и сигурност</t>
  </si>
  <si>
    <t>228 Международни програми и споразумения, дарения и помощи от чужбина</t>
  </si>
  <si>
    <t>239 Други дейности по вътрешната сигурност</t>
  </si>
  <si>
    <t>241 Висш съдебен съвет</t>
  </si>
  <si>
    <t>242 Върховен административен съд</t>
  </si>
  <si>
    <t>243 Върховен касационен съд</t>
  </si>
  <si>
    <t>244 Прокуратура</t>
  </si>
  <si>
    <t>245 Национална следствена служба</t>
  </si>
  <si>
    <t>246 Съдилища</t>
  </si>
  <si>
    <t>247 Окръжни следствени служби</t>
  </si>
  <si>
    <t>248 Инспекторат към Висшия съдебен съвет</t>
  </si>
  <si>
    <t>249 Национален институт на правосъдието</t>
  </si>
  <si>
    <t>258 Международни програми и споразумения, дарения и помощи от чужбина</t>
  </si>
  <si>
    <t>259 Други дейности на съдебната власт</t>
  </si>
  <si>
    <t>261 Места за лишаване от свобода</t>
  </si>
  <si>
    <t>268 Международни програми и споразумения, дарения и помощи от чужбина</t>
  </si>
  <si>
    <t>279 Други дейности на администрацията на затворите</t>
  </si>
  <si>
    <t>281 Неотложна дейност по защита на населението и националното стопанство</t>
  </si>
  <si>
    <t>282 Отбранително-мобилизационна подготовка, поддържане на запаси и мощности</t>
  </si>
  <si>
    <t>283 Превантивна дейност за намаляване на вредните последствия от бедствия и аварии</t>
  </si>
  <si>
    <t>284 Ликвидиране на последици от стихийни бедствия и производствени аварии</t>
  </si>
  <si>
    <t>285 Доброволни формирования за защита при бедствия</t>
  </si>
  <si>
    <t>288 Международни програми и споразумения, дарения и помощи от чужбина</t>
  </si>
  <si>
    <t>289 Други дейности за защита на населението при стихийни бедствия и аварии</t>
  </si>
  <si>
    <t>301 Управление, контрол, регулиране и лицензиране на дейности по образованието</t>
  </si>
  <si>
    <t>318 Подготвителна група в училище</t>
  </si>
  <si>
    <t>324 Спортни училища</t>
  </si>
  <si>
    <t>332 Общежития</t>
  </si>
  <si>
    <t>333 Ученически почивни лагери</t>
  </si>
  <si>
    <t>349 Приложни научни изследвания в областта на образованието</t>
  </si>
  <si>
    <t>359 Други дейности за децата</t>
  </si>
  <si>
    <t>369 Други дейности за младежта</t>
  </si>
  <si>
    <t>Централна избирателна комисия</t>
  </si>
  <si>
    <t>Комисия за публичен надзор над регистрираните одитори</t>
  </si>
  <si>
    <t>Държавен фонд "Земеделие"</t>
  </si>
  <si>
    <t>Национално бюро за контрол на специалните разузнавателни средства</t>
  </si>
  <si>
    <t>Държавна агенция „Технически операции”</t>
  </si>
  <si>
    <t>Централен бюджет</t>
  </si>
  <si>
    <t>(+ § 57 - под.§ 40-71)</t>
  </si>
  <si>
    <t xml:space="preserve">            възстановени суми по заеми от крайни бенифициенти</t>
  </si>
  <si>
    <t xml:space="preserve">            предоставени заеми към крайни бенифициенти</t>
  </si>
  <si>
    <t>§§ 30 - 31; 60</t>
  </si>
  <si>
    <t>§§ 36 - 37 и §§ 41 - 42</t>
  </si>
  <si>
    <t xml:space="preserve">         трансфери за отчислени постъпления</t>
  </si>
  <si>
    <t xml:space="preserve"> </t>
  </si>
  <si>
    <t xml:space="preserve">за периода от </t>
  </si>
  <si>
    <t>(в лева)</t>
  </si>
  <si>
    <t>под-§§</t>
  </si>
  <si>
    <t xml:space="preserve"> 0 1 ¦</t>
  </si>
  <si>
    <t>Данък върху доходите на физически лица:</t>
  </si>
  <si>
    <r>
      <t xml:space="preserve">от доходи по </t>
    </r>
    <r>
      <rPr>
        <b/>
        <i/>
        <sz val="12"/>
        <rFont val="Times New Roman CYR"/>
        <family val="1"/>
        <charset val="204"/>
      </rPr>
      <t>трудови, служебни и приравнени</t>
    </r>
    <r>
      <rPr>
        <sz val="12"/>
        <rFont val="Times New Roman CYR"/>
        <family val="1"/>
        <charset val="204"/>
      </rPr>
      <t xml:space="preserve"> на тях правоотношения</t>
    </r>
  </si>
  <si>
    <t>Корпоративен данък:</t>
  </si>
  <si>
    <r>
      <t xml:space="preserve">корпоративен данък от </t>
    </r>
    <r>
      <rPr>
        <b/>
        <i/>
        <sz val="12"/>
        <rFont val="Times New Roman CYR"/>
        <family val="1"/>
        <charset val="204"/>
      </rPr>
      <t>нефинансови предприятия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</si>
  <si>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ДЦК</t>
    </r>
    <r>
      <rPr>
        <sz val="12"/>
        <rFont val="Times New Roman CYR"/>
        <family val="1"/>
        <charset val="204"/>
      </rPr>
      <t xml:space="preserve">, емитирани </t>
    </r>
    <r>
      <rPr>
        <b/>
        <i/>
        <sz val="12"/>
        <rFont val="Times New Roman CYR"/>
        <family val="1"/>
        <charset val="204"/>
      </rPr>
      <t xml:space="preserve">за структурната реформа </t>
    </r>
    <r>
      <rPr>
        <i/>
        <sz val="12"/>
        <rFont val="Times New Roman CYR"/>
        <family val="1"/>
        <charset val="204"/>
      </rPr>
      <t>(-)</t>
    </r>
  </si>
  <si>
    <t xml:space="preserve">§§ 30 - 31; 32; 60 - 67; 69; 74 - 78 </t>
  </si>
  <si>
    <t>§§ 32; 61- 67;  74 - 78</t>
  </si>
  <si>
    <r>
      <t>покупка</t>
    </r>
    <r>
      <rPr>
        <sz val="12"/>
        <rFont val="Times New Roman CYR"/>
        <family val="1"/>
        <charset val="204"/>
      </rPr>
      <t xml:space="preserve"> на държавни (общински) ценни книжа </t>
    </r>
    <r>
      <rPr>
        <b/>
        <i/>
        <sz val="12"/>
        <rFont val="Times New Roman CYR"/>
        <family val="1"/>
        <charset val="204"/>
      </rPr>
      <t>на първичния пазар</t>
    </r>
    <r>
      <rPr>
        <sz val="12"/>
        <rFont val="Times New Roman CYR"/>
        <family val="1"/>
        <charset val="204"/>
      </rPr>
      <t xml:space="preserve"> (-)</t>
    </r>
  </si>
  <si>
    <r>
      <t>покупка</t>
    </r>
    <r>
      <rPr>
        <sz val="12"/>
        <rFont val="Times New Roman CYR"/>
        <family val="1"/>
        <charset val="204"/>
      </rPr>
      <t xml:space="preserve"> на държавни (общински) ценни книжа </t>
    </r>
    <r>
      <rPr>
        <b/>
        <i/>
        <sz val="12"/>
        <rFont val="Times New Roman CYR"/>
        <family val="1"/>
        <charset val="204"/>
      </rPr>
      <t>на вторичния пазар</t>
    </r>
    <r>
      <rPr>
        <sz val="12"/>
        <rFont val="Times New Roman CYR"/>
        <family val="1"/>
        <charset val="204"/>
      </rPr>
      <t xml:space="preserve"> (-)</t>
    </r>
  </si>
  <si>
    <r>
      <t>продажба</t>
    </r>
    <r>
      <rPr>
        <sz val="12"/>
        <rFont val="Times New Roman CYR"/>
        <family val="1"/>
        <charset val="204"/>
      </rPr>
      <t xml:space="preserve"> на държавни (общински) ценни книжа (+)</t>
    </r>
  </si>
  <si>
    <r>
      <t>получени погашения</t>
    </r>
    <r>
      <rPr>
        <sz val="12"/>
        <rFont val="Times New Roman CYR"/>
        <family val="1"/>
        <charset val="204"/>
      </rPr>
      <t xml:space="preserve"> по държавни (общински) ценни книжа (+)</t>
    </r>
  </si>
  <si>
    <r>
      <t xml:space="preserve">с </t>
    </r>
    <r>
      <rPr>
        <b/>
        <i/>
        <sz val="12"/>
        <rFont val="Times New Roman CYR"/>
        <family val="1"/>
        <charset val="204"/>
      </rPr>
      <t>чуждестранни</t>
    </r>
    <r>
      <rPr>
        <sz val="12"/>
        <rFont val="Times New Roman CYR"/>
        <family val="1"/>
        <charset val="204"/>
      </rPr>
      <t xml:space="preserve"> ценни книжа и финасови активи (+/-)</t>
    </r>
  </si>
  <si>
    <r>
      <t xml:space="preserve">с ценни книжа и финансови активи </t>
    </r>
    <r>
      <rPr>
        <b/>
        <i/>
        <sz val="12"/>
        <rFont val="Times New Roman CYR"/>
        <family val="1"/>
        <charset val="204"/>
      </rPr>
      <t>на местни лица /резиденти/</t>
    </r>
    <r>
      <rPr>
        <sz val="12"/>
        <rFont val="Times New Roman CYR"/>
        <family val="1"/>
        <charset val="204"/>
      </rPr>
      <t xml:space="preserve"> (+/-)</t>
    </r>
  </si>
  <si>
    <r>
      <t xml:space="preserve">чужди средства </t>
    </r>
    <r>
      <rPr>
        <sz val="12"/>
        <rFont val="Times New Roman CYR"/>
        <family val="1"/>
        <charset val="204"/>
      </rPr>
      <t>от други лица (небюджетни предприятия и физически лица) (+/-)</t>
    </r>
  </si>
  <si>
    <r>
      <t xml:space="preserve">плащания </t>
    </r>
    <r>
      <rPr>
        <sz val="12"/>
        <rFont val="Times New Roman CYR"/>
        <charset val="204"/>
      </rPr>
      <t xml:space="preserve">за сметка на Европейския съюз - </t>
    </r>
    <r>
      <rPr>
        <b/>
        <i/>
        <sz val="12"/>
        <rFont val="Times New Roman CYR"/>
        <charset val="204"/>
      </rPr>
      <t>директни плащания на земеделски производители (-)</t>
    </r>
  </si>
  <si>
    <t>626 Пречистване на отпадъчните води от населените места</t>
  </si>
  <si>
    <t>627 Управление на дейностите по отпадъците</t>
  </si>
  <si>
    <t>628 Международни програми и споразумения, дарения и помощи от чужбина</t>
  </si>
  <si>
    <t>629 Други дейности по опазване на околната среда</t>
  </si>
  <si>
    <t>701 Дейности по почивното дело и социалния отдих</t>
  </si>
  <si>
    <t>708 Международни програми и споразумения, дарения и помощи от чужбина</t>
  </si>
  <si>
    <t>711 Управление, контрол и регулиране на дейностите по спорта</t>
  </si>
  <si>
    <t>712 Детски и специализирани спортни школи</t>
  </si>
  <si>
    <t>713 Спорт за всички</t>
  </si>
  <si>
    <t>714 Спортни бази за спорт за всички</t>
  </si>
  <si>
    <t>718 Международни програми и споразумения, дарения и помощи от чужбина</t>
  </si>
  <si>
    <t>719 Други дейности по спорта и физическата култура</t>
  </si>
  <si>
    <t>731 Управление, контрол и регулиране на дейностите по културата</t>
  </si>
  <si>
    <t>732 Културни дейности</t>
  </si>
  <si>
    <t>733 Български културни институти в чужбина</t>
  </si>
  <si>
    <t>735 Театри</t>
  </si>
  <si>
    <t>736 Оперно - филхармонични дружества и опери</t>
  </si>
  <si>
    <t>737 Оркестри и ансамбли</t>
  </si>
  <si>
    <t>738 Читалища</t>
  </si>
  <si>
    <t>739 Музеи, худ. галерии, паметници на културата и етногр. комплекси с национален и регионален харакер</t>
  </si>
  <si>
    <t>740 Музеи, художествени галерии, паметници на културата и етнографски комплекси с местен харакер</t>
  </si>
  <si>
    <t>741 Радиотранслационни възли</t>
  </si>
  <si>
    <t>742 Радио</t>
  </si>
  <si>
    <t>743 Телевизия</t>
  </si>
  <si>
    <t>744 Филмотечно и фонотечно дело</t>
  </si>
  <si>
    <t>745 Обредни домове и зали</t>
  </si>
  <si>
    <t>746 Зоопаркове</t>
  </si>
  <si>
    <t>747 Държавен архив и териториални архиви</t>
  </si>
  <si>
    <t>748 Подпомагане развитието на културата</t>
  </si>
  <si>
    <t>751 Библиотеки с национален и регионален характер</t>
  </si>
  <si>
    <t>752 Градски библиотеки</t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</si>
  <si>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по текущи банкови </t>
    </r>
    <r>
      <rPr>
        <b/>
        <i/>
        <sz val="12"/>
        <rFont val="Times New Roman CYR"/>
        <family val="1"/>
        <charset val="204"/>
      </rPr>
      <t>сметки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</si>
  <si>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по срочни </t>
    </r>
    <r>
      <rPr>
        <b/>
        <i/>
        <sz val="12"/>
        <rFont val="Times New Roman CYR"/>
        <family val="1"/>
        <charset val="204"/>
      </rPr>
      <t>депозити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</si>
  <si>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по предоставени </t>
    </r>
    <r>
      <rPr>
        <b/>
        <i/>
        <sz val="12"/>
        <rFont val="Times New Roman CYR"/>
        <family val="1"/>
        <charset val="204"/>
      </rPr>
      <t>заеми</t>
    </r>
    <r>
      <rPr>
        <sz val="12"/>
        <rFont val="Times New Roman CYR"/>
        <family val="1"/>
        <charset val="204"/>
      </rPr>
      <t xml:space="preserve"> в страната и чужбина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</si>
  <si>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</t>
    </r>
    <r>
      <rPr>
        <sz val="12"/>
        <rFont val="Times New Roman CYR"/>
        <family val="1"/>
        <charset val="204"/>
      </rPr>
      <t xml:space="preserve"> от предприятия по </t>
    </r>
    <r>
      <rPr>
        <b/>
        <i/>
        <sz val="12"/>
        <rFont val="Times New Roman CYR"/>
        <family val="1"/>
        <charset val="204"/>
      </rPr>
      <t>преоформен държавен дълг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</si>
  <si>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 и отстъпки</t>
    </r>
    <r>
      <rPr>
        <sz val="12"/>
        <rFont val="Times New Roman CYR"/>
        <family val="1"/>
        <charset val="204"/>
      </rPr>
      <t xml:space="preserve"> от държавни и общински ценни книжа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</si>
  <si>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лихви и отстъпки</t>
    </r>
    <r>
      <rPr>
        <sz val="12"/>
        <rFont val="Times New Roman CYR"/>
        <family val="1"/>
        <charset val="204"/>
      </rPr>
      <t xml:space="preserve"> от </t>
    </r>
    <r>
      <rPr>
        <b/>
        <i/>
        <sz val="12"/>
        <rFont val="Times New Roman CYR"/>
        <family val="1"/>
        <charset val="204"/>
      </rPr>
      <t>дългови ценни книжа</t>
    </r>
    <r>
      <rPr>
        <sz val="12"/>
        <rFont val="Times New Roman CYR"/>
        <family val="1"/>
        <charset val="204"/>
      </rPr>
      <t xml:space="preserve"> на </t>
    </r>
    <r>
      <rPr>
        <b/>
        <i/>
        <sz val="12"/>
        <rFont val="Times New Roman CYR"/>
        <family val="1"/>
        <charset val="204"/>
      </rPr>
      <t>местни и чуждестранни лица</t>
    </r>
  </si>
  <si>
    <r>
      <t>лихви</t>
    </r>
    <r>
      <rPr>
        <sz val="12"/>
        <rFont val="Times New Roman CYR"/>
        <family val="1"/>
        <charset val="204"/>
      </rPr>
      <t xml:space="preserve"> по срочни </t>
    </r>
    <r>
      <rPr>
        <b/>
        <i/>
        <sz val="12"/>
        <rFont val="Times New Roman CYR"/>
        <family val="1"/>
        <charset val="204"/>
      </rPr>
      <t>депозити за сметка на централния бюджет (+/-)</t>
    </r>
  </si>
  <si>
    <r>
      <t xml:space="preserve">приходи от </t>
    </r>
    <r>
      <rPr>
        <b/>
        <i/>
        <sz val="12"/>
        <rFont val="Times New Roman CYR"/>
        <family val="1"/>
        <charset val="204"/>
      </rPr>
      <t>други лихви</t>
    </r>
  </si>
  <si>
    <t>Държавни такси</t>
  </si>
  <si>
    <t>такси за административни и други услуги и дейности</t>
  </si>
  <si>
    <t>334 Повишаване на квалификацията</t>
  </si>
  <si>
    <t>336 Столове</t>
  </si>
  <si>
    <t>341 Академии, университети и висши училища</t>
  </si>
  <si>
    <r>
      <t xml:space="preserve">за ползване на </t>
    </r>
    <r>
      <rPr>
        <b/>
        <i/>
        <sz val="12"/>
        <rFont val="Times New Roman CYR"/>
        <family val="1"/>
        <charset val="204"/>
      </rPr>
      <t xml:space="preserve">общежития </t>
    </r>
    <r>
      <rPr>
        <sz val="12"/>
        <rFont val="Times New Roman CYR"/>
        <family val="1"/>
        <charset val="204"/>
      </rPr>
      <t>и други по образованието</t>
    </r>
  </si>
  <si>
    <r>
      <t xml:space="preserve">за </t>
    </r>
    <r>
      <rPr>
        <b/>
        <i/>
        <sz val="12"/>
        <rFont val="Times New Roman CYR"/>
        <family val="1"/>
        <charset val="204"/>
      </rPr>
      <t>технически услуги</t>
    </r>
  </si>
  <si>
    <r>
      <t xml:space="preserve">за </t>
    </r>
    <r>
      <rPr>
        <b/>
        <i/>
        <sz val="12"/>
        <rFont val="Times New Roman CYR"/>
        <family val="1"/>
        <charset val="204"/>
      </rPr>
      <t>административни услуги</t>
    </r>
  </si>
  <si>
    <r>
      <t xml:space="preserve">за </t>
    </r>
    <r>
      <rPr>
        <b/>
        <i/>
        <sz val="12"/>
        <rFont val="Times New Roman CYR"/>
        <family val="1"/>
        <charset val="204"/>
      </rPr>
      <t>откупуване на гробни места</t>
    </r>
  </si>
  <si>
    <r>
      <t>за</t>
    </r>
    <r>
      <rPr>
        <b/>
        <i/>
        <sz val="12"/>
        <rFont val="Times New Roman CYR"/>
        <family val="1"/>
        <charset val="204"/>
      </rPr>
      <t xml:space="preserve"> притежаване на куче</t>
    </r>
  </si>
  <si>
    <r>
      <t>други</t>
    </r>
    <r>
      <rPr>
        <sz val="12"/>
        <rFont val="Times New Roman CYR"/>
        <family val="1"/>
        <charset val="204"/>
      </rPr>
      <t xml:space="preserve"> общински такси</t>
    </r>
  </si>
  <si>
    <t>Глоби, санкции и наказателни лихви</t>
  </si>
  <si>
    <r>
      <t>конфискувани средства</t>
    </r>
    <r>
      <rPr>
        <sz val="12"/>
        <rFont val="Times New Roman CYR"/>
        <family val="1"/>
        <charset val="204"/>
      </rPr>
      <t xml:space="preserve"> и приходи от продажби на конфискувани и придобити от залог вещи</t>
    </r>
  </si>
  <si>
    <r>
      <t>глоби</t>
    </r>
    <r>
      <rPr>
        <sz val="12"/>
        <rFont val="Times New Roman CYR"/>
        <family val="1"/>
        <charset val="204"/>
      </rPr>
      <t>,</t>
    </r>
    <r>
      <rPr>
        <i/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  <charset val="204"/>
      </rPr>
      <t>санкции, неустойки, наказателни лихви, обезщетения и начети</t>
    </r>
  </si>
  <si>
    <r>
      <t>реализирани курсови разлики</t>
    </r>
    <r>
      <rPr>
        <sz val="12"/>
        <rFont val="Times New Roman CYR"/>
        <family val="1"/>
        <charset val="204"/>
      </rPr>
      <t xml:space="preserve"> от валутни операции (нето) (+/-)</t>
    </r>
  </si>
  <si>
    <r>
      <t>получени</t>
    </r>
    <r>
      <rPr>
        <b/>
        <i/>
        <sz val="12"/>
        <rFont val="Times New Roman CYR"/>
        <family val="1"/>
        <charset val="204"/>
      </rPr>
      <t xml:space="preserve"> застрахователни обезщетения за ДМА</t>
    </r>
  </si>
  <si>
    <r>
      <t>получени</t>
    </r>
    <r>
      <rPr>
        <b/>
        <i/>
        <sz val="12"/>
        <rFont val="Times New Roman CYR"/>
        <family val="1"/>
        <charset val="204"/>
      </rPr>
      <t xml:space="preserve"> други застрахователни обезщетения</t>
    </r>
  </si>
  <si>
    <r>
      <t>други</t>
    </r>
    <r>
      <rPr>
        <sz val="12"/>
        <rFont val="Times New Roman CYR"/>
        <family val="1"/>
        <charset val="204"/>
      </rPr>
      <t xml:space="preserve"> неданъчни приходи</t>
    </r>
  </si>
  <si>
    <t xml:space="preserve">Внесени ДДС и други данъци върху продажбите </t>
  </si>
  <si>
    <r>
      <t xml:space="preserve">внесен </t>
    </r>
    <r>
      <rPr>
        <b/>
        <i/>
        <sz val="12"/>
        <rFont val="Times New Roman CYR"/>
        <family val="1"/>
        <charset val="204"/>
      </rPr>
      <t>ДДС</t>
    </r>
    <r>
      <rPr>
        <sz val="12"/>
        <rFont val="Times New Roman CYR"/>
        <family val="1"/>
        <charset val="204"/>
      </rPr>
      <t xml:space="preserve"> (-)</t>
    </r>
  </si>
  <si>
    <r>
      <t xml:space="preserve">внесен </t>
    </r>
    <r>
      <rPr>
        <i/>
        <sz val="12"/>
        <rFont val="Times New Roman CYR"/>
        <charset val="204"/>
      </rPr>
      <t>данък върху приходите от стопанска дейност</t>
    </r>
    <r>
      <rPr>
        <sz val="12"/>
        <rFont val="Times New Roman CYR"/>
        <family val="1"/>
        <charset val="204"/>
      </rPr>
      <t xml:space="preserve"> на бюджетните предприятия (-)</t>
    </r>
  </si>
  <si>
    <r>
      <t xml:space="preserve">внесени </t>
    </r>
    <r>
      <rPr>
        <b/>
        <i/>
        <sz val="12"/>
        <rFont val="Times New Roman CYR"/>
        <family val="1"/>
        <charset val="204"/>
      </rPr>
      <t>други данъци</t>
    </r>
    <r>
      <rPr>
        <sz val="12"/>
        <rFont val="Times New Roman CYR"/>
        <family val="1"/>
        <charset val="204"/>
      </rPr>
      <t xml:space="preserve">,такси и вноски </t>
    </r>
    <r>
      <rPr>
        <b/>
        <i/>
        <sz val="12"/>
        <rFont val="Times New Roman CYR"/>
        <family val="1"/>
        <charset val="204"/>
      </rPr>
      <t>върху продажбите</t>
    </r>
    <r>
      <rPr>
        <sz val="12"/>
        <rFont val="Times New Roman CYR"/>
        <family val="1"/>
        <charset val="204"/>
      </rPr>
      <t xml:space="preserve"> (-)</t>
    </r>
  </si>
  <si>
    <r>
      <t xml:space="preserve">постъпления от продажба на </t>
    </r>
    <r>
      <rPr>
        <b/>
        <i/>
        <sz val="12"/>
        <rFont val="Times New Roman CYR"/>
        <family val="1"/>
        <charset val="204"/>
      </rPr>
      <t>компютри и хардуер</t>
    </r>
  </si>
  <si>
    <t>в т. ч. стипендии</t>
  </si>
  <si>
    <t>§ 40</t>
  </si>
  <si>
    <t>под. § 98-30</t>
  </si>
  <si>
    <t xml:space="preserve">            в т. ч. покупко-продажба на валута (+/-) </t>
  </si>
  <si>
    <t>514 Помощи за диагностика и лечение на социално слаби лица</t>
  </si>
  <si>
    <t>515 Помощи по Закона за закрила на детето</t>
  </si>
  <si>
    <t>517 Помощи по Закона за военноинвалидите и военнопострадалите</t>
  </si>
  <si>
    <t>518 Социални помощи и обезщетения по международни програми, помощи и дарения</t>
  </si>
  <si>
    <t>519 Други помощи и обезщетения</t>
  </si>
  <si>
    <t>521 Служби по социалното осигуряване (ДОО и др.)</t>
  </si>
  <si>
    <t>522 Дирекции за социално подпомагане</t>
  </si>
  <si>
    <t>524 Домашен социален патронаж</t>
  </si>
  <si>
    <t>525 Клубове на пенсионера, инвалида и др.</t>
  </si>
  <si>
    <t>526 Центрове за обществена подкрепа</t>
  </si>
  <si>
    <t>527 Звена "Майка и бебе"</t>
  </si>
  <si>
    <t>528 Център за работа с деца на улицата</t>
  </si>
  <si>
    <t>529 Кризисен център</t>
  </si>
  <si>
    <t>530 Център за настаняване от семеен тип</t>
  </si>
  <si>
    <t>531 Дейности за предотвратяване на трудови злополуки и професионални болести</t>
  </si>
  <si>
    <t>532 Програми за временна заетост</t>
  </si>
  <si>
    <t>533 Други програми и дейности за осигуряване на заетост</t>
  </si>
  <si>
    <t>534 Наблюдавани жилища</t>
  </si>
  <si>
    <t>535 Преходни жилища</t>
  </si>
  <si>
    <t>538 Програми за закрила на детето</t>
  </si>
  <si>
    <t>540 Домове за стари хора</t>
  </si>
  <si>
    <t>541 Домове за възрастни хора с увреждания</t>
  </si>
  <si>
    <t>545 Социален учебно-професионален център</t>
  </si>
  <si>
    <t>546 Домове за деца</t>
  </si>
  <si>
    <t>547 Център за временно настаняване</t>
  </si>
  <si>
    <t>548 Дневни центрове за стари хора</t>
  </si>
  <si>
    <t>550 Центрове за социална рехабилитация и интеграция</t>
  </si>
  <si>
    <t>551 Дневни центрове за лица с увреждания</t>
  </si>
  <si>
    <t>553 Приюти</t>
  </si>
  <si>
    <t>554 Защитени жилища</t>
  </si>
  <si>
    <t>556 Приложни научни изследвания в областта на социалното осигуряване и подпомагане</t>
  </si>
  <si>
    <t>588 Международни програми и споразумения, дарения и помощи от чужбина</t>
  </si>
  <si>
    <t>589 Други служби и дейности по социалното осигуряване, подпомагане и заетостта</t>
  </si>
  <si>
    <t>601 Управление, контрол и регулиране на дейностите по жил. строителство и териториално развитие</t>
  </si>
  <si>
    <t>602 Служби по кадастър, геодезия и регистрация на недвижимата собственост</t>
  </si>
  <si>
    <t>603 Водоснабдяване и канализация</t>
  </si>
  <si>
    <t>604 Осветление на улици и площади</t>
  </si>
  <si>
    <t>606 Изграждане, ремонт и поддържане на уличната мрежа</t>
  </si>
  <si>
    <t>618 Международни програми и споразумения, дарения и помощи от чужбина</t>
  </si>
  <si>
    <t>619 Други дейности по жилищното строителство, благоустройството и регионалното развитие</t>
  </si>
  <si>
    <t>621 Управление, контрол и регулиране на дейностите по опазване на околната среда</t>
  </si>
  <si>
    <t>622 Озеленяване</t>
  </si>
  <si>
    <t>623 Чистота</t>
  </si>
  <si>
    <t>624 Геозащита</t>
  </si>
  <si>
    <t>625 Приложни и научни изследвания  в областта на опазване на околната среда</t>
  </si>
  <si>
    <r>
      <t xml:space="preserve">изплатени суми от </t>
    </r>
    <r>
      <rPr>
        <b/>
        <i/>
        <sz val="12"/>
        <rFont val="Times New Roman CYR"/>
        <family val="1"/>
        <charset val="204"/>
      </rPr>
      <t>СБКО за облекло и други</t>
    </r>
    <r>
      <rPr>
        <sz val="12"/>
        <rFont val="Times New Roman CYR"/>
        <family val="1"/>
        <charset val="204"/>
      </rPr>
      <t xml:space="preserve"> на персонала, с характер на възнаграждение</t>
    </r>
  </si>
  <si>
    <r>
      <t>обезщетения</t>
    </r>
    <r>
      <rPr>
        <sz val="12"/>
        <rFont val="Times New Roman CYR"/>
        <family val="1"/>
        <charset val="204"/>
      </rPr>
      <t xml:space="preserve"> за персонала, с характер на възнаграждение</t>
    </r>
  </si>
  <si>
    <r>
      <t>други</t>
    </r>
    <r>
      <rPr>
        <sz val="12"/>
        <rFont val="Times New Roman CYR"/>
        <family val="1"/>
        <charset val="204"/>
      </rPr>
      <t>плащания и възнаграждения</t>
    </r>
  </si>
  <si>
    <t>трансфери от МТСП по програми за осигуряване на заетост (+/-)</t>
  </si>
  <si>
    <t>835 Дейности по железопътния транспорт</t>
  </si>
  <si>
    <t>836 Дейности по въздушния транспорт</t>
  </si>
  <si>
    <t>837 Дейности по водния транспорт</t>
  </si>
  <si>
    <t>838 Управление, контрол и регулиране на дейностите по комуникациите</t>
  </si>
  <si>
    <t>839 Пощи и далекосъобщения</t>
  </si>
  <si>
    <t>845 Приложни и научни изследвания  в областта на транспорта и съобщенията</t>
  </si>
  <si>
    <t>848 Международни програми и споразумения, дарения и помощи от чужбина</t>
  </si>
  <si>
    <t>849 Други дейности по транспорта,пътищата,пощите и далекосъобщенията</t>
  </si>
  <si>
    <t>851 Управление, контрол и регулиране на дейностите по промишлеността</t>
  </si>
  <si>
    <t>852 Управление, контрол и регулиране на дейностите по строителството</t>
  </si>
  <si>
    <t>853 Международни програми и споразумения, дарения и помощи от чужбина</t>
  </si>
  <si>
    <t>855 Приложни и научни изследвания  в областта на промишлеността и строителството</t>
  </si>
  <si>
    <t>858 Други дейности по промишлеността</t>
  </si>
  <si>
    <t>859 Други дейности по строителството</t>
  </si>
  <si>
    <t>861 Управление, контрол и регулиране на дейностите по туризма</t>
  </si>
  <si>
    <t>862 Туристически бази</t>
  </si>
  <si>
    <t>863 Специализирани спортно-туристически школи</t>
  </si>
  <si>
    <t>864 Международни програми и споразумения, дарения и помощи от чужбина</t>
  </si>
  <si>
    <t>865 Други дейности по туризма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</si>
  <si>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друго оборудване, машини и съоръжения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</si>
  <si>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транспортни средства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</si>
  <si>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стопански инвентар</t>
    </r>
  </si>
  <si>
    <r>
      <t xml:space="preserve">изграждане на </t>
    </r>
    <r>
      <rPr>
        <b/>
        <i/>
        <sz val="12"/>
        <rFont val="Times New Roman CYR"/>
        <family val="1"/>
        <charset val="204"/>
      </rPr>
      <t>инфраструктурни обекти</t>
    </r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</si>
  <si>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други ДМА</t>
    </r>
  </si>
  <si>
    <t>Придобиване на нематериални дълготрайни активи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</si>
  <si>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</si>
  <si>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872 Дворци, резиденции и стопанства</t>
  </si>
  <si>
    <t>873 Оздравителни програми за предприятия в изолация и ликвидация</t>
  </si>
  <si>
    <t>875 Органи и дейности по приватизация</t>
  </si>
  <si>
    <t>876 Органи по стандартизация и метрология</t>
  </si>
  <si>
    <t>877 Патентно дело</t>
  </si>
  <si>
    <t>878 Приюти за безстопанствени животни</t>
  </si>
  <si>
    <t>885 Приложни и научни изследвания  в други дейности по икономиката</t>
  </si>
  <si>
    <t>888 Структурни реформи</t>
  </si>
  <si>
    <t>897 Международни програми и споразумения, дарения и помощи от чужбина</t>
  </si>
  <si>
    <t>898 Други дейности по икономиката</t>
  </si>
  <si>
    <t>910 Разходи за лихви</t>
  </si>
  <si>
    <t>997 Други разходи некласифицирани по другите функции</t>
  </si>
  <si>
    <t xml:space="preserve">998 Резерв </t>
  </si>
  <si>
    <t xml:space="preserve">ИЗБЕРЕТЕ ОПЕРАТИВНА ПРОГРАМА </t>
  </si>
  <si>
    <t>КФ - ОП "ТРАНСПОРТ"</t>
  </si>
  <si>
    <t>98101</t>
  </si>
  <si>
    <t>КФ - ОП "ОКОЛНА СРЕДА"</t>
  </si>
  <si>
    <t>98102</t>
  </si>
  <si>
    <t>ЕФРР - ОП "ТРАНСПОРТ"</t>
  </si>
  <si>
    <t>98201</t>
  </si>
  <si>
    <t>ЕФРР - ОП "РЕГИОНАЛНО РАЗВИТИЕ"</t>
  </si>
  <si>
    <t>98202</t>
  </si>
  <si>
    <t>ЕФРР - ОП "КОНКУРЕНТНОСПОСОБНОСТ"</t>
  </si>
  <si>
    <t>98204</t>
  </si>
  <si>
    <t>ЕФРР - ОП "ОКОЛНА СРЕДА"</t>
  </si>
  <si>
    <t>98205</t>
  </si>
  <si>
    <t>ЕФРР - ОП "ТЕХНИЧЕСКА ПОМОЩ"</t>
  </si>
  <si>
    <t>98210</t>
  </si>
  <si>
    <t>ЕСФ - ОП "ЧОВЕШКИ РЕСУРСИ"</t>
  </si>
  <si>
    <t>98301</t>
  </si>
  <si>
    <t>ЕСФ - ОП "АДМИНИСТРАТИВЕН КАПАЦИТЕТ"</t>
  </si>
  <si>
    <t>98302</t>
  </si>
  <si>
    <t>Народно събрание</t>
  </si>
  <si>
    <t>Администрация на президентството</t>
  </si>
  <si>
    <t xml:space="preserve">Министерски съвет </t>
  </si>
  <si>
    <t>Конституционен съд</t>
  </si>
  <si>
    <t>Сметна палата</t>
  </si>
  <si>
    <t>Висш съдебен съвет</t>
  </si>
  <si>
    <t>Министерство на финансите</t>
  </si>
  <si>
    <t>Министерство на външните работи</t>
  </si>
  <si>
    <t>Министерство на отбраната</t>
  </si>
  <si>
    <t>Министерство на вътрешните работи</t>
  </si>
  <si>
    <t>Министерство на правосъдието</t>
  </si>
  <si>
    <t>Министерство на труда и социалната политика</t>
  </si>
  <si>
    <t>Министерство на здравеопазването</t>
  </si>
  <si>
    <t xml:space="preserve">Министерство на образованието и науката </t>
  </si>
  <si>
    <t>Министерство на културата</t>
  </si>
  <si>
    <t>Министерство на околната среда и водите</t>
  </si>
  <si>
    <t>Министерство на земеделието и храните</t>
  </si>
  <si>
    <t>Министерство на транспорта, информационните технологии и съобщенията</t>
  </si>
  <si>
    <t>Министерство на младежта и спорта</t>
  </si>
  <si>
    <t>Държавна агенция  "Национална сигурност"</t>
  </si>
  <si>
    <t>НАИМЕНОВАНИЕ НА ПАРАГРАФИТЕ И ПОДПАРАГРАФИТЕ</t>
  </si>
  <si>
    <t xml:space="preserve"> 03 ¦</t>
  </si>
  <si>
    <t xml:space="preserve"> 04 ¦</t>
  </si>
  <si>
    <t>Трансфери на отчислени постъпления</t>
  </si>
  <si>
    <t>Разчети за извършени плащания в СЕБРА (+/-)</t>
  </si>
  <si>
    <t>Трансфери за поети осигурителни вноски за ДОО</t>
  </si>
  <si>
    <t>Временни безлихвени заеми между сметки за средствата от ЕС (нето)</t>
  </si>
  <si>
    <r>
      <t xml:space="preserve">придобиване на </t>
    </r>
    <r>
      <rPr>
        <b/>
        <i/>
        <sz val="12"/>
        <rFont val="Times New Roman CYR"/>
        <family val="1"/>
        <charset val="204"/>
      </rPr>
      <t>дялове и акции</t>
    </r>
    <r>
      <rPr>
        <sz val="12"/>
        <rFont val="Times New Roman CYR"/>
        <family val="1"/>
        <charset val="204"/>
      </rPr>
      <t xml:space="preserve"> и увеличение на капитала и капиталовите резерви (-)</t>
    </r>
  </si>
  <si>
    <t>Придобиване на земя</t>
  </si>
  <si>
    <t>Капиталови трансфери</t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</si>
  <si>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нефинансови предприятия</t>
    </r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</si>
  <si>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финансови институции</t>
    </r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</si>
  <si>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организации с нестопанска цел</t>
    </r>
  </si>
  <si>
    <r>
      <t xml:space="preserve">капиталови трансфери за </t>
    </r>
    <r>
      <rPr>
        <b/>
        <i/>
        <sz val="12"/>
        <rFont val="Times New Roman CYR"/>
        <family val="1"/>
        <charset val="204"/>
      </rPr>
      <t>домакинствата</t>
    </r>
  </si>
  <si>
    <r>
      <t xml:space="preserve">плащания за попълване на </t>
    </r>
    <r>
      <rPr>
        <b/>
        <i/>
        <sz val="12"/>
        <rFont val="Times New Roman CYR"/>
        <family val="1"/>
        <charset val="204"/>
      </rPr>
      <t>държавния резерв</t>
    </r>
  </si>
  <si>
    <r>
      <t xml:space="preserve">плащания за изкупуване на </t>
    </r>
    <r>
      <rPr>
        <b/>
        <i/>
        <sz val="12"/>
        <rFont val="Times New Roman CYR"/>
        <family val="1"/>
        <charset val="204"/>
      </rPr>
      <t>земеделска продукция</t>
    </r>
  </si>
  <si>
    <r>
      <t xml:space="preserve">постъпления от продажба на държавния резерв </t>
    </r>
    <r>
      <rPr>
        <i/>
        <sz val="12"/>
        <color indexed="10"/>
        <rFont val="Times New Roman CYR"/>
        <charset val="204"/>
      </rPr>
      <t>(-)</t>
    </r>
  </si>
  <si>
    <t>Резерв за непредвидени и неотложни разходи</t>
  </si>
  <si>
    <t xml:space="preserve"> 0 6 ¦</t>
  </si>
  <si>
    <t>(5)</t>
  </si>
  <si>
    <t>трансфери между бюджети - получени трансфери (+)</t>
  </si>
  <si>
    <t>трансфери между бюджети - предоставени трансфери (-)</t>
  </si>
  <si>
    <t>Трансфери от/за сметки за чужди средства</t>
  </si>
  <si>
    <t>трансфери от/за сметки за чужди средства - получени трансфери (+)</t>
  </si>
  <si>
    <t>Трансфери за поети данъци върху доходите на физически лица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</si>
  <si>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</si>
  <si>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 (-)</t>
  </si>
  <si>
    <t>Временни безлихвени заеми между бюджети (нето)</t>
  </si>
  <si>
    <t xml:space="preserve">Временни безлихвени заеми от/за сметки за чужди средства (нето) </t>
  </si>
  <si>
    <t>суми по разчети м/у бюджети, сметки и фондове за поети осигурителни вноски и данъци</t>
  </si>
  <si>
    <t>step</t>
  </si>
  <si>
    <t>gotocell</t>
  </si>
  <si>
    <t>nextcell</t>
  </si>
  <si>
    <t>INF copyrf</t>
  </si>
  <si>
    <t>dejKN</t>
  </si>
  <si>
    <t>II.1. РАЗХОДИ ПО ДЕЙНОСТИ</t>
  </si>
  <si>
    <t>НАИМЕНОВАНИЯ НА ПАРАГРАФИТЕ И ПОДПАРАГРАФИТЕ</t>
  </si>
  <si>
    <t>(наименование на дейността)</t>
  </si>
  <si>
    <t>ресурс на база данък върху добавената стойност</t>
  </si>
  <si>
    <t>(3)</t>
  </si>
  <si>
    <t>(4)</t>
  </si>
  <si>
    <t>3. Трансфери за поети осигурителни вноски и данъци</t>
  </si>
  <si>
    <t>7.Суми по разчети за поети осигур, вноски и данъци</t>
  </si>
  <si>
    <r>
      <t xml:space="preserve">данък върху </t>
    </r>
    <r>
      <rPr>
        <b/>
        <sz val="12"/>
        <rFont val="Times New Roman Cyr"/>
        <charset val="204"/>
      </rPr>
      <t xml:space="preserve">дивидентите </t>
    </r>
    <r>
      <rPr>
        <sz val="12"/>
        <rFont val="Times New Roman CYR"/>
        <charset val="204"/>
      </rPr>
      <t>и</t>
    </r>
    <r>
      <rPr>
        <b/>
        <sz val="12"/>
        <rFont val="Times New Roman Cyr"/>
        <charset val="204"/>
      </rPr>
      <t xml:space="preserve"> ликвидационните дялове</t>
    </r>
    <r>
      <rPr>
        <sz val="12"/>
        <rFont val="Times New Roman CYR"/>
        <family val="1"/>
        <charset val="204"/>
      </rPr>
      <t xml:space="preserve"> на</t>
    </r>
    <r>
      <rPr>
        <b/>
        <i/>
        <sz val="12"/>
        <rFont val="Times New Roman CYR"/>
        <charset val="204"/>
      </rPr>
      <t xml:space="preserve"> физически лица</t>
    </r>
  </si>
  <si>
    <t>Разходи за лихви по емисии на държавни (общински) ценни книжа</t>
  </si>
  <si>
    <t>Национален фонд към Министерството на финансите</t>
  </si>
  <si>
    <t>Държавен фонд "Земеделие" - Разплащателна агенция</t>
  </si>
  <si>
    <t>Сметка към министъра на финансите за средствата от продажбата на предписани емисионни единици (§ 10, ал. 1 от ЗПФ)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</si>
  <si>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</si>
  <si>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</si>
  <si>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§§ 10; 19; 46</t>
  </si>
  <si>
    <t>§§ 39 - 42</t>
  </si>
  <si>
    <r>
      <t xml:space="preserve">постъпления от продажба на </t>
    </r>
    <r>
      <rPr>
        <b/>
        <i/>
        <sz val="12"/>
        <rFont val="Times New Roman CYR"/>
        <family val="1"/>
        <charset val="204"/>
      </rPr>
      <t>сгради</t>
    </r>
  </si>
  <si>
    <r>
      <t xml:space="preserve">постъпления от продажба на </t>
    </r>
    <r>
      <rPr>
        <b/>
        <i/>
        <sz val="12"/>
        <rFont val="Times New Roman CYR"/>
        <family val="1"/>
        <charset val="204"/>
      </rPr>
      <t>друго оборудване, машини и съоръжения</t>
    </r>
  </si>
  <si>
    <t>постъпления от продажба на транспортни средства</t>
  </si>
  <si>
    <t>постъпления от продажба на стопански инвентар</t>
  </si>
  <si>
    <t>постъпления от продажба на инфраструктурни обекти</t>
  </si>
  <si>
    <t>постъпления от продажба на други ДМА</t>
  </si>
  <si>
    <t>постъпления от продажба на нематериални дълготрайни активи</t>
  </si>
  <si>
    <t>постъпления от продажба на земя</t>
  </si>
  <si>
    <t>постъпления от продажба на земеделска продукция</t>
  </si>
  <si>
    <t>Приходи от концесии</t>
  </si>
  <si>
    <t>Приходи от лицензии за ползване на държавни/общински активи</t>
  </si>
  <si>
    <t>99-99</t>
  </si>
  <si>
    <t>II. РАЗХОДИ - РЕКАПИТУЛАЦИЯ ПО ПАРАГРАФИ И ПОДПАРАГРАФИ</t>
  </si>
  <si>
    <t xml:space="preserve"> 02 ¦</t>
  </si>
  <si>
    <t>Заплати и възнаграждения за персонала, нает по трудови и служебни правоотношения</t>
  </si>
  <si>
    <r>
      <t xml:space="preserve">заплати и възнаграждения на персонала нает по </t>
    </r>
    <r>
      <rPr>
        <b/>
        <i/>
        <sz val="12"/>
        <rFont val="Times New Roman CYR"/>
        <family val="1"/>
        <charset val="204"/>
      </rPr>
      <t>трудови правоотношения</t>
    </r>
  </si>
  <si>
    <r>
      <t xml:space="preserve">заплати и възнаграждения на персонала нает по </t>
    </r>
    <r>
      <rPr>
        <b/>
        <i/>
        <sz val="12"/>
        <rFont val="Times New Roman CYR"/>
        <family val="1"/>
        <charset val="204"/>
      </rPr>
      <t>служебни правоотношения</t>
    </r>
  </si>
  <si>
    <t>Други възнаграждения и плащания за персонала</t>
  </si>
  <si>
    <r>
      <t xml:space="preserve">за </t>
    </r>
    <r>
      <rPr>
        <b/>
        <i/>
        <sz val="12"/>
        <rFont val="Times New Roman CYR"/>
        <family val="1"/>
        <charset val="204"/>
      </rPr>
      <t>нещатен</t>
    </r>
    <r>
      <rPr>
        <sz val="12"/>
        <rFont val="Times New Roman CYR"/>
        <family val="1"/>
        <charset val="204"/>
      </rPr>
      <t xml:space="preserve"> персонал нает по </t>
    </r>
    <r>
      <rPr>
        <b/>
        <i/>
        <sz val="12"/>
        <rFont val="Times New Roman CYR"/>
        <family val="1"/>
        <charset val="204"/>
      </rPr>
      <t>трудови правоотношения</t>
    </r>
    <r>
      <rPr>
        <sz val="12"/>
        <rFont val="Times New Roman CYR"/>
        <family val="1"/>
        <charset val="204"/>
      </rPr>
      <t xml:space="preserve"> </t>
    </r>
  </si>
  <si>
    <r>
      <t xml:space="preserve">за персонала по </t>
    </r>
    <r>
      <rPr>
        <b/>
        <i/>
        <sz val="12"/>
        <rFont val="Times New Roman CYR"/>
        <family val="1"/>
        <charset val="204"/>
      </rPr>
      <t>извънтрудови правоотношения</t>
    </r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</si>
  <si>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</si>
  <si>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</si>
  <si>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</si>
  <si>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</si>
  <si>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</si>
  <si>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</si>
  <si>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</si>
  <si>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</si>
  <si>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</si>
  <si>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</si>
  <si>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</si>
  <si>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</si>
  <si>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</si>
  <si>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</si>
  <si>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</si>
  <si>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</si>
  <si>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</si>
  <si>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t>Получени/предоставени временни безлихвени заеми от/за ЦБ (нето)</t>
  </si>
  <si>
    <t>Придобиване на дялове, акции и съучастия (нето)</t>
  </si>
  <si>
    <r>
      <t xml:space="preserve">участия в </t>
    </r>
    <r>
      <rPr>
        <b/>
        <i/>
        <sz val="12"/>
        <rFont val="Times New Roman CYR"/>
        <family val="1"/>
        <charset val="204"/>
      </rPr>
      <t>съвместни</t>
    </r>
    <r>
      <rPr>
        <sz val="12"/>
        <rFont val="Times New Roman CYR"/>
        <family val="1"/>
        <charset val="204"/>
      </rPr>
      <t xml:space="preserve"> предприятия, активи и стопански дейности (-)</t>
    </r>
  </si>
  <si>
    <r>
      <t>постъпления</t>
    </r>
    <r>
      <rPr>
        <sz val="12"/>
        <rFont val="Times New Roman CYR"/>
        <family val="1"/>
        <charset val="204"/>
      </rPr>
      <t xml:space="preserve"> от продажби на дялове, акции, съучастия, и от ликвидационни дялове (+)</t>
    </r>
  </si>
  <si>
    <t>Предоставени кредити (нето)</t>
  </si>
  <si>
    <r>
      <t>предоставени</t>
    </r>
    <r>
      <rPr>
        <sz val="12"/>
        <rFont val="Times New Roman CYR"/>
        <family val="1"/>
        <charset val="204"/>
      </rPr>
      <t xml:space="preserve"> средства по лихвени заеми (-)</t>
    </r>
  </si>
  <si>
    <r>
      <t>възстановени</t>
    </r>
    <r>
      <rPr>
        <sz val="12"/>
        <rFont val="Times New Roman CYR"/>
        <family val="1"/>
        <charset val="204"/>
      </rPr>
      <t xml:space="preserve"> главници по предоставени лихвени заеми (+)</t>
    </r>
  </si>
  <si>
    <t>Плащания по активирани гаранции, поръчителства и преоформен държавен дълг (нето)</t>
  </si>
  <si>
    <r>
      <t>Погашения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 </t>
    </r>
    <r>
      <rPr>
        <b/>
        <i/>
        <sz val="12"/>
        <rFont val="Times New Roman CYR"/>
        <family val="1"/>
        <charset val="204"/>
      </rPr>
      <t>банки в страната</t>
    </r>
  </si>
  <si>
    <r>
      <t>Погашения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международни организации и институции</t>
    </r>
  </si>
  <si>
    <r>
      <t>Погашения</t>
    </r>
    <r>
      <rPr>
        <sz val="12"/>
        <rFont val="Times New Roman CYR"/>
        <family val="1"/>
        <charset val="204"/>
      </rPr>
      <t xml:space="preserve"> по </t>
    </r>
    <r>
      <rPr>
        <b/>
        <i/>
        <sz val="12"/>
        <rFont val="Times New Roman CYR"/>
        <family val="1"/>
        <charset val="204"/>
      </rPr>
      <t>активирани гаранции</t>
    </r>
    <r>
      <rPr>
        <sz val="12"/>
        <rFont val="Times New Roman CYR"/>
        <family val="1"/>
        <charset val="204"/>
      </rPr>
      <t xml:space="preserve"> по заеми от </t>
    </r>
    <r>
      <rPr>
        <b/>
        <i/>
        <sz val="12"/>
        <rFont val="Times New Roman CYR"/>
        <family val="1"/>
        <charset val="204"/>
      </rPr>
      <t>банки и финансови институции от чужбина</t>
    </r>
  </si>
  <si>
    <r>
      <t>възстановени средства</t>
    </r>
    <r>
      <rPr>
        <sz val="12"/>
        <rFont val="Times New Roman CYR"/>
        <family val="1"/>
        <charset val="204"/>
      </rPr>
      <t xml:space="preserve"> по активирани гаранции и поръчителства (+)</t>
    </r>
  </si>
  <si>
    <r>
      <t>вноски</t>
    </r>
    <r>
      <rPr>
        <sz val="12"/>
        <rFont val="Times New Roman CYR"/>
        <family val="1"/>
        <charset val="204"/>
      </rPr>
      <t xml:space="preserve"> от предприятия по </t>
    </r>
    <r>
      <rPr>
        <b/>
        <i/>
        <sz val="12"/>
        <rFont val="Times New Roman CYR"/>
        <family val="1"/>
        <charset val="204"/>
      </rPr>
      <t>преоформен държавен дълг</t>
    </r>
    <r>
      <rPr>
        <sz val="12"/>
        <rFont val="Times New Roman CYR"/>
        <family val="1"/>
        <charset val="204"/>
      </rPr>
      <t xml:space="preserve"> (+)</t>
    </r>
  </si>
  <si>
    <r>
      <t xml:space="preserve">получени суми от </t>
    </r>
    <r>
      <rPr>
        <b/>
        <i/>
        <sz val="12"/>
        <rFont val="Times New Roman CYR"/>
        <family val="1"/>
        <charset val="204"/>
      </rPr>
      <t>банки в несъстоятелност</t>
    </r>
    <r>
      <rPr>
        <sz val="12"/>
        <rFont val="Times New Roman CYR"/>
        <family val="1"/>
        <charset val="204"/>
      </rPr>
      <t xml:space="preserve"> (+)</t>
    </r>
  </si>
  <si>
    <t>Предоставени заеми към крайни бенефициенти по държавни инвестиционни заеми (нето)</t>
  </si>
  <si>
    <r>
      <t>предоставени</t>
    </r>
    <r>
      <rPr>
        <sz val="12"/>
        <rFont val="Times New Roman CYR"/>
      </rPr>
      <t xml:space="preserve"> заеми на крайни бенефициенти (-)</t>
    </r>
  </si>
  <si>
    <r>
      <t>възстановени</t>
    </r>
    <r>
      <rPr>
        <sz val="12"/>
        <rFont val="Times New Roman CYR"/>
      </rPr>
      <t xml:space="preserve"> суми по предоставени заеми на крайни бенефиценти (+)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</si>
  <si>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(+)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</si>
  <si>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(+)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</si>
  <si>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(-)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</si>
  <si>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 xml:space="preserve">дългосрочни </t>
    </r>
    <r>
      <rPr>
        <sz val="12"/>
        <rFont val="Times New Roman CYR"/>
        <family val="1"/>
        <charset val="204"/>
      </rPr>
      <t xml:space="preserve">заеми от </t>
    </r>
    <r>
      <rPr>
        <b/>
        <i/>
        <sz val="12"/>
        <rFont val="Times New Roman CYR"/>
        <family val="1"/>
        <charset val="204"/>
      </rPr>
      <t xml:space="preserve">други държави </t>
    </r>
    <r>
      <rPr>
        <i/>
        <sz val="12"/>
        <rFont val="Times New Roman CYR"/>
        <family val="1"/>
        <charset val="204"/>
      </rPr>
      <t>(-)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</si>
  <si>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(+)</t>
    </r>
  </si>
  <si>
    <r>
      <t xml:space="preserve">получени </t>
    </r>
    <r>
      <rPr>
        <b/>
        <i/>
        <sz val="12"/>
        <rFont val="Times New Roman CYR"/>
        <family val="1"/>
        <charset val="204"/>
      </rPr>
      <t>дългосрочни</t>
    </r>
    <r>
      <rPr>
        <sz val="12"/>
        <rFont val="Times New Roman CYR"/>
        <family val="1"/>
        <charset val="204"/>
      </rPr>
      <t xml:space="preserve"> заеми от</t>
    </r>
    <r>
      <rPr>
        <i/>
        <sz val="12"/>
        <rFont val="Times New Roman CYR"/>
        <family val="1"/>
        <charset val="204"/>
      </rPr>
      <t xml:space="preserve">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(+)</t>
    </r>
  </si>
  <si>
    <r>
      <t xml:space="preserve">погашения по </t>
    </r>
    <r>
      <rPr>
        <b/>
        <i/>
        <sz val="12"/>
        <rFont val="Times New Roman CYR"/>
        <family val="1"/>
        <charset val="204"/>
      </rPr>
      <t>краткосрочни</t>
    </r>
    <r>
      <rPr>
        <sz val="12"/>
        <rFont val="Times New Roman CYR"/>
        <family val="1"/>
        <charset val="204"/>
      </rPr>
      <t xml:space="preserve"> заеми от </t>
    </r>
    <r>
      <rPr>
        <b/>
        <i/>
        <sz val="12"/>
        <rFont val="Times New Roman CYR"/>
        <family val="1"/>
        <charset val="204"/>
      </rPr>
      <t xml:space="preserve">международни организации </t>
    </r>
    <r>
      <rPr>
        <i/>
        <sz val="12"/>
        <rFont val="Times New Roman CYR"/>
        <family val="1"/>
        <charset val="204"/>
      </rPr>
      <t>(-)</t>
    </r>
  </si>
  <si>
    <t>Step:</t>
  </si>
  <si>
    <t>&lt;------          ДЕЙНОСТ    -  код  по  ЕБК</t>
  </si>
  <si>
    <t>Date</t>
  </si>
  <si>
    <t>Name:</t>
  </si>
  <si>
    <t>"PRBK"</t>
  </si>
  <si>
    <t>"OP_LIST"  и "OP_LIST2"</t>
  </si>
  <si>
    <t>"EBK_DEIN" и "EBK_DEIN2"</t>
  </si>
  <si>
    <t>SMETKA</t>
  </si>
  <si>
    <t>(наименование на разпоредителя с бюджет)</t>
  </si>
  <si>
    <t>(наименование на първостепенния разпоредител с бюджет)</t>
  </si>
  <si>
    <t>такса ангажимент по заеми</t>
  </si>
  <si>
    <t>дофинансиране</t>
  </si>
  <si>
    <t>държавни дейности</t>
  </si>
  <si>
    <t>местни дейности</t>
  </si>
  <si>
    <t>суми по разчети м/у ЦБ,НОИ, НЗОК и НАП за поети осигурителни вноски</t>
  </si>
  <si>
    <t>суми по разчети м/у ЦБ и бюджетните организации за поети осигурителни вноски и данъци</t>
  </si>
  <si>
    <t>чужди средства от държавни/общински предприятия (+/-)</t>
  </si>
  <si>
    <r>
      <t>задължения по финансов лизинг и търговски кредит (</t>
    </r>
    <r>
      <rPr>
        <b/>
        <i/>
        <sz val="12"/>
        <rFont val="Times New Roman CYR"/>
        <family val="1"/>
        <charset val="204"/>
      </rPr>
      <t>+</t>
    </r>
    <r>
      <rPr>
        <sz val="12"/>
        <rFont val="Times New Roman CYR"/>
        <family val="1"/>
        <charset val="204"/>
      </rPr>
      <t>)</t>
    </r>
  </si>
  <si>
    <r>
      <t>погашения по финансов лизинг и търговски кредит</t>
    </r>
    <r>
      <rPr>
        <sz val="12"/>
        <rFont val="Times New Roman CYR"/>
        <family val="1"/>
        <charset val="204"/>
      </rPr>
      <t xml:space="preserve"> (</t>
    </r>
    <r>
      <rPr>
        <i/>
        <sz val="12"/>
        <rFont val="Times New Roman CYR"/>
        <family val="1"/>
        <charset val="204"/>
      </rPr>
      <t>-</t>
    </r>
    <r>
      <rPr>
        <sz val="12"/>
        <rFont val="Times New Roman CYR"/>
        <family val="1"/>
        <charset val="204"/>
      </rPr>
      <t>)</t>
    </r>
  </si>
  <si>
    <r>
      <t>операции в брой</t>
    </r>
    <r>
      <rPr>
        <sz val="12"/>
        <rFont val="Times New Roman CYR"/>
        <family val="1"/>
        <charset val="204"/>
      </rPr>
      <t xml:space="preserve"> между банка и каса (+/-)</t>
    </r>
  </si>
  <si>
    <r>
      <t xml:space="preserve">предоставяне (възстановяване) на средства по </t>
    </r>
    <r>
      <rPr>
        <b/>
        <i/>
        <sz val="12"/>
        <rFont val="Times New Roman CYR"/>
        <family val="1"/>
        <charset val="204"/>
      </rPr>
      <t>срочни депозити</t>
    </r>
    <r>
      <rPr>
        <sz val="12"/>
        <rFont val="Times New Roman CYR"/>
        <family val="1"/>
        <charset val="204"/>
      </rPr>
      <t xml:space="preserve"> (+/-)</t>
    </r>
  </si>
  <si>
    <r>
      <t xml:space="preserve">покупко-продажба на </t>
    </r>
    <r>
      <rPr>
        <b/>
        <i/>
        <sz val="12"/>
        <rFont val="Times New Roman CYR"/>
        <family val="1"/>
        <charset val="204"/>
      </rPr>
      <t>валута</t>
    </r>
    <r>
      <rPr>
        <sz val="12"/>
        <rFont val="Times New Roman CYR"/>
        <family val="1"/>
        <charset val="204"/>
      </rPr>
      <t xml:space="preserve"> (+/-)</t>
    </r>
  </si>
  <si>
    <r>
      <t xml:space="preserve">операции </t>
    </r>
    <r>
      <rPr>
        <b/>
        <i/>
        <sz val="12"/>
        <rFont val="Times New Roman CYR"/>
        <family val="1"/>
        <charset val="204"/>
      </rPr>
      <t>СЕБРА</t>
    </r>
    <r>
      <rPr>
        <i/>
        <sz val="12"/>
        <rFont val="Times New Roman CYR"/>
        <family val="1"/>
        <charset val="204"/>
      </rPr>
      <t xml:space="preserve"> - </t>
    </r>
    <r>
      <rPr>
        <b/>
        <i/>
        <sz val="12"/>
        <rFont val="Times New Roman CYR"/>
        <family val="1"/>
        <charset val="204"/>
      </rPr>
      <t>захранване на "сметки за наличности"</t>
    </r>
    <r>
      <rPr>
        <sz val="12"/>
        <rFont val="Times New Roman CYR"/>
        <family val="1"/>
        <charset val="204"/>
      </rPr>
      <t xml:space="preserve"> (+/-)</t>
    </r>
  </si>
  <si>
    <r>
      <t xml:space="preserve">възстановени суми </t>
    </r>
    <r>
      <rPr>
        <sz val="12"/>
        <rFont val="Times New Roman CYR"/>
        <charset val="204"/>
      </rPr>
      <t xml:space="preserve">от Европейския съюз - </t>
    </r>
    <r>
      <rPr>
        <b/>
        <i/>
        <sz val="12"/>
        <rFont val="Times New Roman CYR"/>
        <charset val="204"/>
      </rPr>
      <t>директни плащания на земеделски производители (+)</t>
    </r>
  </si>
  <si>
    <r>
      <t>плащания</t>
    </r>
    <r>
      <rPr>
        <sz val="12"/>
        <rFont val="Times New Roman CYR"/>
        <charset val="204"/>
      </rPr>
      <t xml:space="preserve"> за сметка на Европейския съюз - </t>
    </r>
    <r>
      <rPr>
        <b/>
        <i/>
        <sz val="12"/>
        <rFont val="Times New Roman CYR"/>
        <charset val="204"/>
      </rPr>
      <t>средства от ЕЗФРСР, прехвърлени към директни плащания (-)</t>
    </r>
  </si>
  <si>
    <r>
      <t xml:space="preserve">възстановени суми </t>
    </r>
    <r>
      <rPr>
        <sz val="12"/>
        <rFont val="Times New Roman CYR"/>
        <charset val="204"/>
      </rPr>
      <t xml:space="preserve">от Европейския съюз - </t>
    </r>
    <r>
      <rPr>
        <b/>
        <i/>
        <sz val="12"/>
        <rFont val="Times New Roman CYR"/>
        <charset val="204"/>
      </rPr>
      <t>средства от ЕЗФРСР, прехвърлени към директни плащания (+)</t>
    </r>
  </si>
  <si>
    <r>
      <t>плащания</t>
    </r>
    <r>
      <rPr>
        <sz val="12"/>
        <rFont val="Times New Roman CYR"/>
        <charset val="204"/>
      </rPr>
      <t xml:space="preserve"> за сметка на Европейския съюз -</t>
    </r>
    <r>
      <rPr>
        <b/>
        <i/>
        <sz val="12"/>
        <rFont val="Times New Roman CYR"/>
        <charset val="204"/>
      </rPr>
      <t xml:space="preserve"> пазарни мерки  (-)</t>
    </r>
  </si>
  <si>
    <r>
      <t xml:space="preserve">възстановени суми </t>
    </r>
    <r>
      <rPr>
        <sz val="12"/>
        <rFont val="Times New Roman CYR"/>
        <charset val="204"/>
      </rPr>
      <t xml:space="preserve">от Европейския съюз - </t>
    </r>
    <r>
      <rPr>
        <b/>
        <i/>
        <sz val="12"/>
        <rFont val="Times New Roman CYR"/>
        <charset val="204"/>
      </rPr>
      <t>пазарни мерки (+)</t>
    </r>
  </si>
  <si>
    <t>плащания за сметка на средства на Европейския съюз от суми за преструктуриране (-)</t>
  </si>
  <si>
    <t xml:space="preserve"> постъпления от Европейския съюз - суми за преструктуриране (+)</t>
  </si>
  <si>
    <t>суми по разчети с централния бюджет за финансиране на плащания при недостиг на средства по сметки (+/-)</t>
  </si>
  <si>
    <r>
      <t>остатък</t>
    </r>
    <r>
      <rPr>
        <sz val="12"/>
        <rFont val="Times New Roman CYR"/>
        <family val="1"/>
        <charset val="204"/>
      </rPr>
      <t xml:space="preserve"> в</t>
    </r>
    <r>
      <rPr>
        <b/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  <charset val="204"/>
      </rPr>
      <t xml:space="preserve">левове </t>
    </r>
    <r>
      <rPr>
        <b/>
        <sz val="12"/>
        <rFont val="Times New Roman CYR"/>
        <family val="1"/>
        <charset val="204"/>
      </rPr>
      <t>по сметки</t>
    </r>
    <r>
      <rPr>
        <sz val="12"/>
        <rFont val="Times New Roman CYR"/>
        <family val="1"/>
        <charset val="204"/>
      </rPr>
      <t xml:space="preserve"> от</t>
    </r>
    <r>
      <rPr>
        <b/>
        <i/>
        <sz val="12"/>
        <rFont val="Times New Roman CYR"/>
        <family val="1"/>
        <charset val="204"/>
      </rPr>
      <t xml:space="preserve"> предходния период</t>
    </r>
    <r>
      <rPr>
        <sz val="12"/>
        <rFont val="Times New Roman CYR"/>
        <family val="1"/>
        <charset val="204"/>
      </rPr>
      <t xml:space="preserve"> (+)</t>
    </r>
  </si>
  <si>
    <r>
      <t>остатък</t>
    </r>
    <r>
      <rPr>
        <sz val="12"/>
        <rFont val="Times New Roman CYR"/>
        <family val="1"/>
        <charset val="204"/>
      </rPr>
      <t xml:space="preserve"> в левова равностойност </t>
    </r>
    <r>
      <rPr>
        <b/>
        <sz val="12"/>
        <rFont val="Times New Roman CYR"/>
        <family val="1"/>
        <charset val="204"/>
      </rPr>
      <t>по валутни сметки</t>
    </r>
    <r>
      <rPr>
        <sz val="12"/>
        <rFont val="Times New Roman CYR"/>
        <family val="1"/>
        <charset val="204"/>
      </rPr>
      <t xml:space="preserve"> от</t>
    </r>
    <r>
      <rPr>
        <b/>
        <i/>
        <sz val="12"/>
        <rFont val="Times New Roman CYR"/>
        <family val="1"/>
        <charset val="204"/>
      </rPr>
      <t xml:space="preserve"> предходния период</t>
    </r>
    <r>
      <rPr>
        <sz val="12"/>
        <rFont val="Times New Roman CYR"/>
        <family val="1"/>
        <charset val="204"/>
      </rPr>
      <t xml:space="preserve"> (+)</t>
    </r>
  </si>
  <si>
    <r>
      <t>остатък</t>
    </r>
    <r>
      <rPr>
        <sz val="12"/>
        <rFont val="Times New Roman CYR"/>
        <family val="1"/>
        <charset val="204"/>
      </rPr>
      <t xml:space="preserve"> </t>
    </r>
    <r>
      <rPr>
        <b/>
        <sz val="12"/>
        <rFont val="Times New Roman CYR"/>
        <family val="1"/>
        <charset val="204"/>
      </rPr>
      <t>в касата</t>
    </r>
    <r>
      <rPr>
        <sz val="12"/>
        <rFont val="Times New Roman CYR"/>
        <family val="1"/>
        <charset val="204"/>
      </rPr>
      <t xml:space="preserve"> в  левове </t>
    </r>
    <r>
      <rPr>
        <b/>
        <i/>
        <sz val="12"/>
        <rFont val="Times New Roman CYR"/>
        <family val="1"/>
        <charset val="204"/>
      </rPr>
      <t>от предходния период</t>
    </r>
    <r>
      <rPr>
        <sz val="12"/>
        <rFont val="Times New Roman CYR"/>
        <family val="1"/>
        <charset val="204"/>
      </rPr>
      <t xml:space="preserve"> (+)</t>
    </r>
  </si>
  <si>
    <r>
      <t>остътък</t>
    </r>
    <r>
      <rPr>
        <sz val="12"/>
        <rFont val="Times New Roman CYR"/>
        <family val="1"/>
        <charset val="204"/>
      </rPr>
      <t xml:space="preserve">  </t>
    </r>
    <r>
      <rPr>
        <b/>
        <sz val="12"/>
        <rFont val="Times New Roman CYR"/>
        <family val="1"/>
        <charset val="204"/>
      </rPr>
      <t>в касата във валута</t>
    </r>
    <r>
      <rPr>
        <sz val="12"/>
        <rFont val="Times New Roman CYR"/>
        <family val="1"/>
        <charset val="204"/>
      </rPr>
      <t xml:space="preserve"> от </t>
    </r>
    <r>
      <rPr>
        <b/>
        <i/>
        <sz val="12"/>
        <rFont val="Times New Roman CYR"/>
        <family val="1"/>
        <charset val="204"/>
      </rPr>
      <t>предходния период</t>
    </r>
    <r>
      <rPr>
        <sz val="12"/>
        <rFont val="Times New Roman CYR"/>
        <family val="1"/>
        <charset val="204"/>
      </rPr>
      <t xml:space="preserve"> (+)</t>
    </r>
  </si>
  <si>
    <r>
      <t>наличност</t>
    </r>
    <r>
      <rPr>
        <sz val="12"/>
        <rFont val="Times New Roman CYR"/>
        <family val="1"/>
        <charset val="204"/>
      </rPr>
      <t xml:space="preserve"> в левове </t>
    </r>
    <r>
      <rPr>
        <b/>
        <sz val="12"/>
        <rFont val="Times New Roman CYR"/>
        <family val="1"/>
        <charset val="204"/>
      </rPr>
      <t>по сметки</t>
    </r>
    <r>
      <rPr>
        <sz val="12"/>
        <rFont val="Times New Roman CYR"/>
        <family val="1"/>
        <charset val="204"/>
      </rPr>
      <t xml:space="preserve"> в </t>
    </r>
    <r>
      <rPr>
        <b/>
        <i/>
        <sz val="12"/>
        <rFont val="Times New Roman CYR"/>
        <family val="1"/>
        <charset val="204"/>
      </rPr>
      <t>края на периода</t>
    </r>
    <r>
      <rPr>
        <sz val="12"/>
        <rFont val="Times New Roman CYR"/>
        <family val="1"/>
        <charset val="204"/>
      </rPr>
      <t xml:space="preserve"> (-)</t>
    </r>
  </si>
  <si>
    <r>
      <t>наличност</t>
    </r>
    <r>
      <rPr>
        <sz val="12"/>
        <rFont val="Times New Roman CYR"/>
        <family val="1"/>
        <charset val="204"/>
      </rPr>
      <t xml:space="preserve"> в левова равностойност </t>
    </r>
    <r>
      <rPr>
        <b/>
        <sz val="12"/>
        <rFont val="Times New Roman CYR"/>
        <family val="1"/>
        <charset val="204"/>
      </rPr>
      <t>по валутни сметки</t>
    </r>
    <r>
      <rPr>
        <sz val="12"/>
        <rFont val="Times New Roman CYR"/>
        <family val="1"/>
        <charset val="204"/>
      </rPr>
      <t xml:space="preserve"> в </t>
    </r>
    <r>
      <rPr>
        <b/>
        <i/>
        <sz val="12"/>
        <rFont val="Times New Roman CYR"/>
        <family val="1"/>
        <charset val="204"/>
      </rPr>
      <t>края на периода</t>
    </r>
    <r>
      <rPr>
        <sz val="12"/>
        <rFont val="Times New Roman CYR"/>
        <family val="1"/>
        <charset val="204"/>
      </rPr>
      <t xml:space="preserve"> (-)</t>
    </r>
  </si>
  <si>
    <r>
      <t>наличност</t>
    </r>
    <r>
      <rPr>
        <sz val="12"/>
        <rFont val="Times New Roman CYR"/>
        <family val="1"/>
        <charset val="204"/>
      </rPr>
      <t xml:space="preserve"> </t>
    </r>
    <r>
      <rPr>
        <b/>
        <sz val="12"/>
        <rFont val="Times New Roman CYR"/>
        <family val="1"/>
        <charset val="204"/>
      </rPr>
      <t>в касата</t>
    </r>
    <r>
      <rPr>
        <sz val="12"/>
        <rFont val="Times New Roman CYR"/>
        <family val="1"/>
        <charset val="204"/>
      </rPr>
      <t xml:space="preserve"> в левове в </t>
    </r>
    <r>
      <rPr>
        <b/>
        <i/>
        <sz val="12"/>
        <rFont val="Times New Roman CYR"/>
        <family val="1"/>
        <charset val="204"/>
      </rPr>
      <t>края на периода</t>
    </r>
    <r>
      <rPr>
        <sz val="12"/>
        <rFont val="Times New Roman CYR"/>
        <family val="1"/>
        <charset val="204"/>
      </rPr>
      <t xml:space="preserve"> (-)</t>
    </r>
  </si>
  <si>
    <r>
      <t>наличност</t>
    </r>
    <r>
      <rPr>
        <sz val="12"/>
        <rFont val="Times New Roman CYR"/>
        <family val="1"/>
        <charset val="204"/>
      </rPr>
      <t xml:space="preserve"> </t>
    </r>
    <r>
      <rPr>
        <b/>
        <sz val="12"/>
        <rFont val="Times New Roman CYR"/>
        <family val="1"/>
        <charset val="204"/>
      </rPr>
      <t>в касата във валута</t>
    </r>
    <r>
      <rPr>
        <sz val="12"/>
        <rFont val="Times New Roman CYR"/>
        <family val="1"/>
        <charset val="204"/>
      </rPr>
      <t xml:space="preserve"> в </t>
    </r>
    <r>
      <rPr>
        <b/>
        <i/>
        <sz val="12"/>
        <rFont val="Times New Roman CYR"/>
        <family val="1"/>
        <charset val="204"/>
      </rPr>
      <t>края на периода</t>
    </r>
    <r>
      <rPr>
        <sz val="12"/>
        <rFont val="Times New Roman CYR"/>
        <family val="1"/>
        <charset val="204"/>
      </rPr>
      <t xml:space="preserve"> (-)</t>
    </r>
  </si>
  <si>
    <r>
      <t xml:space="preserve">преводи </t>
    </r>
    <r>
      <rPr>
        <b/>
        <i/>
        <sz val="12"/>
        <rFont val="Times New Roman CYR"/>
        <family val="1"/>
        <charset val="204"/>
      </rPr>
      <t>в процес на сетълмент (-/+)</t>
    </r>
  </si>
  <si>
    <r>
      <t xml:space="preserve"> </t>
    </r>
    <r>
      <rPr>
        <b/>
        <i/>
        <sz val="12"/>
        <rFont val="Times New Roman CYR"/>
        <family val="1"/>
        <charset val="204"/>
      </rPr>
      <t>преоценка</t>
    </r>
    <r>
      <rPr>
        <sz val="12"/>
        <rFont val="Times New Roman CYR"/>
        <family val="1"/>
        <charset val="204"/>
      </rPr>
      <t xml:space="preserve"> на валутни наличности </t>
    </r>
    <r>
      <rPr>
        <b/>
        <i/>
        <sz val="12"/>
        <rFont val="Times New Roman CYR"/>
        <family val="1"/>
        <charset val="204"/>
      </rPr>
      <t xml:space="preserve">(нереализирани курсови разлики) по сметки и средства в страната </t>
    </r>
    <r>
      <rPr>
        <sz val="12"/>
        <rFont val="Times New Roman CYR"/>
        <family val="1"/>
        <charset val="204"/>
      </rPr>
      <t xml:space="preserve"> (+/-)</t>
    </r>
  </si>
  <si>
    <t>преоценка на валутни наличности (нереализирани курсови разлики) по сметки и средства в чужбина (+/-)</t>
  </si>
  <si>
    <t>Касови операции, депозити, покупко-продажба на валута и сетълмент операции</t>
  </si>
  <si>
    <t>салдо по сметката на ЦБ за разпределение на преводи от системата за брутен сетълмент в реално време (+/-)</t>
  </si>
  <si>
    <t>до</t>
  </si>
  <si>
    <t>ЧИСЛЕНОСТ НА ПЕРСОНАЛА</t>
  </si>
  <si>
    <t xml:space="preserve">Щатни бройки </t>
  </si>
  <si>
    <t>по трудови правоотношения</t>
  </si>
  <si>
    <t>по служебни правоотношения</t>
  </si>
  <si>
    <t xml:space="preserve">Средногодишни щатни бройки </t>
  </si>
  <si>
    <t>§§ 24 - 42</t>
  </si>
  <si>
    <t>§24</t>
  </si>
  <si>
    <t>§28</t>
  </si>
  <si>
    <t xml:space="preserve">§ 45 </t>
  </si>
  <si>
    <t>§ 01</t>
  </si>
  <si>
    <t>§ 02</t>
  </si>
  <si>
    <t>§§ 21 - 29</t>
  </si>
  <si>
    <t>§§ 01 - 57</t>
  </si>
  <si>
    <t>§ 69</t>
  </si>
  <si>
    <t>§ 81</t>
  </si>
  <si>
    <t>§ 82</t>
  </si>
  <si>
    <t>§ 70</t>
  </si>
  <si>
    <t>§ 90</t>
  </si>
  <si>
    <t>§ 91</t>
  </si>
  <si>
    <t>§89</t>
  </si>
  <si>
    <t xml:space="preserve">10. Преоценка на валутни наличности </t>
  </si>
  <si>
    <t xml:space="preserve">9 Наличности в края на периода </t>
  </si>
  <si>
    <t xml:space="preserve">8. Наличности в началото на периода </t>
  </si>
  <si>
    <t xml:space="preserve">            операции по вътрешен дълг и финан. активи- нето </t>
  </si>
  <si>
    <t xml:space="preserve">6. Друго вътрешно финансиране </t>
  </si>
  <si>
    <t>1. Данъчни приходи</t>
  </si>
  <si>
    <t>Други приходи</t>
  </si>
  <si>
    <t>приходи от други вноски</t>
  </si>
  <si>
    <r>
      <t>остатък</t>
    </r>
    <r>
      <rPr>
        <sz val="12"/>
        <rFont val="Times New Roman CYR"/>
        <family val="1"/>
        <charset val="204"/>
      </rPr>
      <t xml:space="preserve"> в левове </t>
    </r>
    <r>
      <rPr>
        <b/>
        <sz val="12"/>
        <rFont val="Times New Roman CYR"/>
        <family val="1"/>
        <charset val="204"/>
      </rPr>
      <t>по депозити</t>
    </r>
    <r>
      <rPr>
        <sz val="12"/>
        <rFont val="Times New Roman CYR"/>
        <family val="1"/>
        <charset val="204"/>
      </rPr>
      <t xml:space="preserve"> от </t>
    </r>
    <r>
      <rPr>
        <b/>
        <i/>
        <sz val="12"/>
        <rFont val="Times New Roman CYR"/>
        <family val="1"/>
        <charset val="204"/>
      </rPr>
      <t>предходния период</t>
    </r>
    <r>
      <rPr>
        <sz val="12"/>
        <rFont val="Times New Roman CYR"/>
        <family val="1"/>
        <charset val="204"/>
      </rPr>
      <t xml:space="preserve"> (+)</t>
    </r>
  </si>
  <si>
    <r>
      <t>остатък</t>
    </r>
    <r>
      <rPr>
        <sz val="12"/>
        <rFont val="Times New Roman CYR"/>
        <family val="1"/>
        <charset val="204"/>
      </rPr>
      <t xml:space="preserve"> в левова равностойност</t>
    </r>
    <r>
      <rPr>
        <b/>
        <sz val="12"/>
        <rFont val="Times New Roman CYR"/>
        <family val="1"/>
        <charset val="204"/>
      </rPr>
      <t xml:space="preserve"> по депозити във валута</t>
    </r>
    <r>
      <rPr>
        <sz val="12"/>
        <rFont val="Times New Roman CYR"/>
        <family val="1"/>
        <charset val="204"/>
      </rPr>
      <t xml:space="preserve"> от </t>
    </r>
    <r>
      <rPr>
        <b/>
        <i/>
        <sz val="12"/>
        <rFont val="Times New Roman CYR"/>
        <family val="1"/>
        <charset val="204"/>
      </rPr>
      <t>предходния период</t>
    </r>
    <r>
      <rPr>
        <sz val="12"/>
        <rFont val="Times New Roman CYR"/>
        <family val="1"/>
        <charset val="204"/>
      </rPr>
      <t xml:space="preserve"> (+)</t>
    </r>
  </si>
  <si>
    <r>
      <t>наличност</t>
    </r>
    <r>
      <rPr>
        <sz val="12"/>
        <rFont val="Times New Roman CYR"/>
        <family val="1"/>
        <charset val="204"/>
      </rPr>
      <t xml:space="preserve"> в левове </t>
    </r>
    <r>
      <rPr>
        <b/>
        <sz val="12"/>
        <rFont val="Times New Roman CYR"/>
        <family val="1"/>
        <charset val="204"/>
      </rPr>
      <t>по депозити</t>
    </r>
    <r>
      <rPr>
        <sz val="12"/>
        <rFont val="Times New Roman CYR"/>
        <family val="1"/>
        <charset val="204"/>
      </rPr>
      <t xml:space="preserve"> в </t>
    </r>
    <r>
      <rPr>
        <b/>
        <i/>
        <sz val="12"/>
        <rFont val="Times New Roman CYR"/>
        <family val="1"/>
        <charset val="204"/>
      </rPr>
      <t>края на периода</t>
    </r>
    <r>
      <rPr>
        <sz val="12"/>
        <rFont val="Times New Roman CYR"/>
        <family val="1"/>
        <charset val="204"/>
      </rPr>
      <t xml:space="preserve"> (-)</t>
    </r>
  </si>
  <si>
    <r>
      <t>наличност</t>
    </r>
    <r>
      <rPr>
        <sz val="12"/>
        <rFont val="Times New Roman CYR"/>
        <family val="1"/>
        <charset val="204"/>
      </rPr>
      <t xml:space="preserve"> в левова равностойност </t>
    </r>
    <r>
      <rPr>
        <b/>
        <sz val="12"/>
        <rFont val="Times New Roman CYR"/>
        <family val="1"/>
        <charset val="204"/>
      </rPr>
      <t>по депозити във валута</t>
    </r>
    <r>
      <rPr>
        <sz val="12"/>
        <rFont val="Times New Roman CYR"/>
        <family val="1"/>
        <charset val="204"/>
      </rPr>
      <t xml:space="preserve"> в </t>
    </r>
    <r>
      <rPr>
        <b/>
        <i/>
        <sz val="12"/>
        <rFont val="Times New Roman CYR"/>
        <family val="1"/>
        <charset val="204"/>
      </rPr>
      <t>края на периода</t>
    </r>
    <r>
      <rPr>
        <sz val="12"/>
        <rFont val="Times New Roman CYR"/>
        <family val="1"/>
        <charset val="204"/>
      </rPr>
      <t xml:space="preserve"> (-)</t>
    </r>
  </si>
  <si>
    <t>(6)</t>
  </si>
  <si>
    <t>(7)</t>
  </si>
  <si>
    <t>(8)</t>
  </si>
  <si>
    <t>вноски по чл. 4б и 4в от КСО за сметка на осигурителя</t>
  </si>
  <si>
    <t>вноски по чл. 4б от КСО за сметка на осигурените лица</t>
  </si>
  <si>
    <t>коректив на вноски за ДЗПО за сумите по чл. 4б и 4в от КСО за сметка на осигурителя</t>
  </si>
  <si>
    <r>
      <t xml:space="preserve">дългосрочни командировки </t>
    </r>
    <r>
      <rPr>
        <b/>
        <i/>
        <sz val="12"/>
        <rFont val="Times New Roman CYR"/>
        <family val="1"/>
        <charset val="204"/>
      </rPr>
      <t>в чужбина</t>
    </r>
  </si>
  <si>
    <t>година</t>
  </si>
  <si>
    <t>ГЛ. СЧЕТОВОДИТЕЛ:</t>
  </si>
  <si>
    <t>( име и фамилия)</t>
  </si>
  <si>
    <t>ИЗГОТВИЛ:</t>
  </si>
  <si>
    <t>РЪКОВОДИТЕЛ:</t>
  </si>
  <si>
    <t>дата</t>
  </si>
  <si>
    <t xml:space="preserve">                                                                      ( име и фамилия)</t>
  </si>
  <si>
    <t xml:space="preserve">служебни телефони </t>
  </si>
  <si>
    <t>e-mail:</t>
  </si>
  <si>
    <t>Web-адрес:</t>
  </si>
  <si>
    <t>V.-VІ. БЮДЖЕТНО САЛДО и ФИНАНСИРАНЕ НА БЮДЖЕТНОТО САЛДО</t>
  </si>
  <si>
    <t xml:space="preserve"> 0 5  ¦</t>
  </si>
  <si>
    <t>V. БЮДЖЕТНО САЛДО - ДЕФИЦИТ (-) / ИЗЛИШЪК (+)      (V.=I.-II.+III.+ІV.)</t>
  </si>
  <si>
    <t>VІ. ФИНАНСИРАНЕ НА БЮДЖЕТНОТО САЛДО (VІ.=-V.)</t>
  </si>
  <si>
    <t xml:space="preserve">за периода        от </t>
  </si>
  <si>
    <t xml:space="preserve">       код по ЕБК:</t>
  </si>
  <si>
    <t>ФИНАНСОВО-ПРАВНА ФОРМА</t>
  </si>
  <si>
    <t>I. П Р И Х О Д И,  П О М О Щ И   И   Д А Р Е Н И Я</t>
  </si>
  <si>
    <t>Н А И М Е Н О В А Н И Е</t>
  </si>
  <si>
    <r>
      <t xml:space="preserve">данък върху дивидентите и ликвидационните дялове на </t>
    </r>
    <r>
      <rPr>
        <i/>
        <sz val="12"/>
        <rFont val="Times New Roman CYR"/>
        <charset val="204"/>
      </rPr>
      <t>чуждестрани юридически лица</t>
    </r>
  </si>
  <si>
    <t xml:space="preserve">вноски по чл. 4б от КСО от самонаети лица (самоосигуряващи се лица) </t>
  </si>
  <si>
    <t xml:space="preserve">коректив за касови постъпления (-/+) </t>
  </si>
  <si>
    <r>
      <t>Постъпления от продажба на нефинансови активи (</t>
    </r>
    <r>
      <rPr>
        <b/>
        <i/>
        <sz val="12"/>
        <color indexed="10"/>
        <rFont val="Times New Roman CYR"/>
        <charset val="204"/>
      </rPr>
      <t>без § 40-71</t>
    </r>
    <r>
      <rPr>
        <b/>
        <sz val="12"/>
        <color indexed="18"/>
        <rFont val="Times New Roman Cyr"/>
        <family val="1"/>
        <charset val="204"/>
      </rPr>
      <t>)</t>
    </r>
  </si>
  <si>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Европейския съюз</t>
    </r>
  </si>
  <si>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Европейския съюз</t>
    </r>
  </si>
  <si>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държави</t>
    </r>
  </si>
  <si>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държави</t>
    </r>
  </si>
  <si>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международни организации</t>
    </r>
  </si>
  <si>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от </t>
    </r>
    <r>
      <rPr>
        <b/>
        <i/>
        <sz val="12"/>
        <rFont val="Times New Roman CYR"/>
        <charset val="204"/>
      </rPr>
      <t>други международни организации</t>
    </r>
  </si>
  <si>
    <r>
      <rPr>
        <b/>
        <i/>
        <sz val="12"/>
        <rFont val="Times New Roman CYR"/>
        <charset val="204"/>
      </rPr>
      <t>други</t>
    </r>
    <r>
      <rPr>
        <b/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текущи</t>
    </r>
    <r>
      <rPr>
        <sz val="12"/>
        <rFont val="Times New Roman CYR"/>
        <charset val="204"/>
      </rPr>
      <t xml:space="preserve"> помощи и дарения </t>
    </r>
    <r>
      <rPr>
        <b/>
        <i/>
        <sz val="12"/>
        <rFont val="Times New Roman CYR"/>
        <charset val="204"/>
      </rPr>
      <t>от чужбина</t>
    </r>
  </si>
  <si>
    <r>
      <rPr>
        <b/>
        <i/>
        <sz val="12"/>
        <rFont val="Times New Roman CYR"/>
        <charset val="204"/>
      </rPr>
      <t>други</t>
    </r>
    <r>
      <rPr>
        <sz val="12"/>
        <rFont val="Times New Roman CYR"/>
        <charset val="204"/>
      </rPr>
      <t xml:space="preserve"> </t>
    </r>
    <r>
      <rPr>
        <b/>
        <i/>
        <sz val="12"/>
        <rFont val="Times New Roman CYR"/>
        <charset val="204"/>
      </rPr>
      <t>капиталови</t>
    </r>
    <r>
      <rPr>
        <sz val="12"/>
        <rFont val="Times New Roman CYR"/>
        <charset val="204"/>
      </rPr>
      <t xml:space="preserve"> помощи и дарения </t>
    </r>
    <r>
      <rPr>
        <b/>
        <i/>
        <sz val="12"/>
        <rFont val="Times New Roman CYR"/>
        <charset val="204"/>
      </rPr>
      <t xml:space="preserve"> от чужбина</t>
    </r>
  </si>
  <si>
    <t xml:space="preserve">разпределени към чужбина капиталови трансфери по програми на Европейския съюз </t>
  </si>
  <si>
    <t>ВСИЧКО</t>
  </si>
  <si>
    <t>I. В С И Ч К О   П Р И Х О Д И,  П О М О Щ И   И   Д А Р Е Н И Я</t>
  </si>
  <si>
    <r>
      <t xml:space="preserve">осигурителни вноски от работодатели за </t>
    </r>
    <r>
      <rPr>
        <b/>
        <i/>
        <sz val="12"/>
        <rFont val="Times New Roman Cyr"/>
        <family val="1"/>
      </rPr>
      <t>Учителския пенсионен фонд (УчПФ)</t>
    </r>
  </si>
  <si>
    <t>други разходи за СБКО</t>
  </si>
  <si>
    <r>
      <rPr>
        <sz val="12"/>
        <rFont val="Times New Roman CYR"/>
        <charset val="204"/>
      </rPr>
      <t>платени</t>
    </r>
    <r>
      <rPr>
        <b/>
        <i/>
        <sz val="12"/>
        <rFont val="Times New Roman CYR"/>
        <family val="1"/>
        <charset val="204"/>
      </rPr>
      <t xml:space="preserve"> държавни </t>
    </r>
    <r>
      <rPr>
        <sz val="12"/>
        <rFont val="Times New Roman CYR"/>
        <charset val="204"/>
      </rPr>
      <t>данъци, такси, наказателни лихви и административни санкции</t>
    </r>
  </si>
  <si>
    <r>
      <rPr>
        <sz val="12"/>
        <rFont val="Times New Roman CYR"/>
        <charset val="204"/>
      </rPr>
      <t xml:space="preserve">платени </t>
    </r>
    <r>
      <rPr>
        <b/>
        <i/>
        <sz val="12"/>
        <rFont val="Times New Roman CYR"/>
        <family val="1"/>
        <charset val="204"/>
      </rPr>
      <t xml:space="preserve">общински </t>
    </r>
    <r>
      <rPr>
        <sz val="12"/>
        <rFont val="Times New Roman CYR"/>
        <charset val="204"/>
      </rPr>
      <t>данъци, такси, наказателни лихви и административни санкции</t>
    </r>
  </si>
  <si>
    <r>
      <rPr>
        <sz val="12"/>
        <rFont val="Times New Roman CYR"/>
        <charset val="204"/>
      </rPr>
      <t>платени данъци, такси, наказателни лихви и административни санкции</t>
    </r>
    <r>
      <rPr>
        <b/>
        <i/>
        <sz val="12"/>
        <rFont val="Times New Roman CYR"/>
        <family val="1"/>
        <charset val="204"/>
      </rPr>
      <t xml:space="preserve"> в чужбина</t>
    </r>
  </si>
  <si>
    <r>
      <t xml:space="preserve">Прираст на държавния резерв и изкупуване на земеделска продукция (включва и </t>
    </r>
    <r>
      <rPr>
        <b/>
        <i/>
        <sz val="12"/>
        <color indexed="18"/>
        <rFont val="Times New Roman CYR"/>
        <charset val="204"/>
      </rPr>
      <t>§ 40-71</t>
    </r>
    <r>
      <rPr>
        <b/>
        <sz val="12"/>
        <color indexed="16"/>
        <rFont val="Times New Roman CYR"/>
        <family val="1"/>
        <charset val="204"/>
      </rPr>
      <t>)</t>
    </r>
  </si>
  <si>
    <t>II. ВСИЧКО РАЗХОДИ - РЕКАПИТУЛАЦИЯ ПО ПАРАГРАФИ И ПОДПАРАГРАФИ</t>
  </si>
  <si>
    <t>III-ІV. ТРАНСФЕРИ И ВРЕМЕННИ БЕЗЛИХВЕНИ ЗАЕМИ - РЕКАПИТУЛАЦИЯ</t>
  </si>
  <si>
    <t xml:space="preserve">  ІІІ. ТРАНСФЕРИ</t>
  </si>
  <si>
    <r>
      <t>трансфери от/за ЦБ (+/</t>
    </r>
    <r>
      <rPr>
        <sz val="12"/>
        <color indexed="10"/>
        <rFont val="Times New Roman Cyr"/>
        <charset val="204"/>
      </rPr>
      <t>-</t>
    </r>
    <r>
      <rPr>
        <sz val="12"/>
        <rFont val="Times New Roman CYR"/>
        <charset val="204"/>
      </rPr>
      <t>)</t>
    </r>
  </si>
  <si>
    <t>обща субсидия и други трансфери за държавни дейности от ЦБ за общини (+)</t>
  </si>
  <si>
    <t>обща изравнителна субсидия и други трансфери за местни дейности от ЦБ за общини (+)</t>
  </si>
  <si>
    <t>Трансфери от/за държавни предприятия и други лица, включени в КФП</t>
  </si>
  <si>
    <t>Трансфери за поети осигурителни вноски за ДЗПО</t>
  </si>
  <si>
    <t>III. ВСИЧКО ТРАНСФЕРИ</t>
  </si>
  <si>
    <t>ІV. ВР.БЕЗЛ.ЗАЕМИ</t>
  </si>
  <si>
    <t xml:space="preserve">Временни безлихвени заеми от/за държавни предприятия и други сметки, включени в КФП </t>
  </si>
  <si>
    <t xml:space="preserve">Временни безлихвени заеми от/за държавни предприятия, включени в КФП (нето) </t>
  </si>
  <si>
    <t>IV. ВСИЧКО ВРЕМЕННИ БЕЗЛИХВЕНИ ЗАЕМИ</t>
  </si>
  <si>
    <t xml:space="preserve">       VI. ОПЕРАЦИИ С ФИНАНСОВИ АКТИВИ И ПАСИВИ (финансиране на бюдж. салдо)</t>
  </si>
  <si>
    <r>
      <t xml:space="preserve">Заеми от чужбина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(+/-)</t>
    </r>
  </si>
  <si>
    <r>
      <t xml:space="preserve">получени </t>
    </r>
    <r>
      <rPr>
        <i/>
        <sz val="12"/>
        <rFont val="Times New Roman CYR"/>
        <charset val="204"/>
      </rPr>
      <t>краткосрочни</t>
    </r>
    <r>
      <rPr>
        <sz val="12"/>
        <rFont val="Times New Roman CYR"/>
        <charset val="204"/>
      </rPr>
      <t xml:space="preserve"> заеми от</t>
    </r>
    <r>
      <rPr>
        <i/>
        <sz val="12"/>
        <rFont val="Times New Roman CYR"/>
        <charset val="204"/>
      </rPr>
      <t xml:space="preserve"> банки и финансови институции от чужбина (+)</t>
    </r>
  </si>
  <si>
    <r>
      <t xml:space="preserve">получени </t>
    </r>
    <r>
      <rPr>
        <i/>
        <sz val="12"/>
        <rFont val="Times New Roman CYR"/>
        <charset val="204"/>
      </rPr>
      <t>дългосрочни</t>
    </r>
    <r>
      <rPr>
        <sz val="12"/>
        <rFont val="Times New Roman CYR"/>
        <charset val="204"/>
      </rPr>
      <t xml:space="preserve"> заеми от</t>
    </r>
    <r>
      <rPr>
        <i/>
        <sz val="12"/>
        <rFont val="Times New Roman CYR"/>
        <charset val="204"/>
      </rPr>
      <t xml:space="preserve"> банки и финансови институции от чужбина (+)</t>
    </r>
  </si>
  <si>
    <r>
      <t xml:space="preserve">погашения по </t>
    </r>
    <r>
      <rPr>
        <i/>
        <sz val="12"/>
        <rFont val="Times New Roman CYR"/>
        <charset val="204"/>
      </rPr>
      <t>краткосрочни</t>
    </r>
    <r>
      <rPr>
        <sz val="12"/>
        <rFont val="Times New Roman CYR"/>
        <charset val="204"/>
      </rPr>
      <t xml:space="preserve"> заеми от </t>
    </r>
    <r>
      <rPr>
        <i/>
        <sz val="12"/>
        <rFont val="Times New Roman CYR"/>
        <charset val="204"/>
      </rPr>
      <t>банки и финансови институции от чужбина (-)</t>
    </r>
  </si>
  <si>
    <r>
      <t xml:space="preserve">погашения по </t>
    </r>
    <r>
      <rPr>
        <i/>
        <sz val="12"/>
        <rFont val="Times New Roman CYR"/>
        <charset val="204"/>
      </rPr>
      <t>дългосрочни</t>
    </r>
    <r>
      <rPr>
        <sz val="12"/>
        <rFont val="Times New Roman CYR"/>
        <charset val="204"/>
      </rPr>
      <t xml:space="preserve"> заеми от </t>
    </r>
    <r>
      <rPr>
        <i/>
        <sz val="12"/>
        <rFont val="Times New Roman CYR"/>
        <charset val="204"/>
      </rPr>
      <t>банки и финансови институции от чужбина (-)</t>
    </r>
  </si>
  <si>
    <t>Държавни (общински) ценни книжа емитирани на международните капиталови пазари</t>
  </si>
  <si>
    <r>
      <t xml:space="preserve">Заеми от банки и други лица в страната - </t>
    </r>
    <r>
      <rPr>
        <b/>
        <i/>
        <sz val="12"/>
        <color indexed="60"/>
        <rFont val="Times New Roman CYR"/>
        <family val="1"/>
        <charset val="204"/>
      </rPr>
      <t xml:space="preserve">нето </t>
    </r>
    <r>
      <rPr>
        <b/>
        <sz val="12"/>
        <color indexed="60"/>
        <rFont val="Times New Roman CYR"/>
        <family val="1"/>
        <charset val="204"/>
      </rPr>
      <t>(</t>
    </r>
    <r>
      <rPr>
        <b/>
        <i/>
        <sz val="12"/>
        <color indexed="60"/>
        <rFont val="Times New Roman CYR"/>
        <family val="1"/>
        <charset val="204"/>
      </rPr>
      <t>+</t>
    </r>
    <r>
      <rPr>
        <b/>
        <sz val="12"/>
        <color indexed="60"/>
        <rFont val="Times New Roman CYR"/>
        <family val="1"/>
        <charset val="204"/>
      </rPr>
      <t>/</t>
    </r>
    <r>
      <rPr>
        <b/>
        <i/>
        <sz val="12"/>
        <color indexed="60"/>
        <rFont val="Times New Roman CYR"/>
        <family val="1"/>
        <charset val="204"/>
      </rPr>
      <t>-</t>
    </r>
    <r>
      <rPr>
        <b/>
        <sz val="12"/>
        <color indexed="60"/>
        <rFont val="Times New Roman CYR"/>
        <family val="1"/>
        <charset val="204"/>
      </rPr>
      <t>)</t>
    </r>
  </si>
  <si>
    <t>Разчети между първостепенни разпоредители  за централизация на средства и плащания в СЕБРА</t>
  </si>
  <si>
    <t xml:space="preserve">Събрани средства и извършени плащания за сметка на други бюджети, сметки и фондове </t>
  </si>
  <si>
    <t xml:space="preserve">събрани средства и извършени плащания от/за сметки за средствата от Европейския съюз </t>
  </si>
  <si>
    <t>Приватизация на дялове, акции и участия</t>
  </si>
  <si>
    <r>
      <t xml:space="preserve">Покупко-продажба на държавни (общински) ценни книжа от бюджетни организации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 </t>
    </r>
    <r>
      <rPr>
        <sz val="12"/>
        <color indexed="60"/>
        <rFont val="Times New Roman CYR"/>
        <family val="1"/>
        <charset val="204"/>
      </rPr>
      <t>(</t>
    </r>
    <r>
      <rPr>
        <b/>
        <sz val="12"/>
        <color indexed="60"/>
        <rFont val="Times New Roman CYR"/>
        <family val="1"/>
        <charset val="204"/>
      </rPr>
      <t>+/-</t>
    </r>
    <r>
      <rPr>
        <sz val="12"/>
        <color indexed="60"/>
        <rFont val="Times New Roman CYR"/>
        <family val="1"/>
        <charset val="204"/>
      </rPr>
      <t>)</t>
    </r>
  </si>
  <si>
    <r>
      <t xml:space="preserve">Операции с други ценни книжа и финансови активи за управление на ликвидността - </t>
    </r>
    <r>
      <rPr>
        <b/>
        <i/>
        <sz val="12"/>
        <color indexed="60"/>
        <rFont val="Times New Roman CYR"/>
        <family val="1"/>
        <charset val="204"/>
      </rPr>
      <t xml:space="preserve">нето </t>
    </r>
    <r>
      <rPr>
        <sz val="12"/>
        <color indexed="60"/>
        <rFont val="Times New Roman CYR"/>
        <family val="1"/>
        <charset val="204"/>
      </rPr>
      <t>(</t>
    </r>
    <r>
      <rPr>
        <b/>
        <i/>
        <sz val="12"/>
        <color indexed="60"/>
        <rFont val="Times New Roman CYR"/>
        <family val="1"/>
        <charset val="204"/>
      </rPr>
      <t>+</t>
    </r>
    <r>
      <rPr>
        <sz val="12"/>
        <color indexed="60"/>
        <rFont val="Times New Roman CYR"/>
        <family val="1"/>
        <charset val="204"/>
      </rPr>
      <t>/</t>
    </r>
    <r>
      <rPr>
        <b/>
        <i/>
        <sz val="12"/>
        <color indexed="60"/>
        <rFont val="Times New Roman CYR"/>
        <family val="1"/>
        <charset val="204"/>
      </rPr>
      <t>-</t>
    </r>
    <r>
      <rPr>
        <sz val="12"/>
        <color indexed="60"/>
        <rFont val="Times New Roman CYR"/>
        <family val="1"/>
        <charset val="204"/>
      </rPr>
      <t>)</t>
    </r>
  </si>
  <si>
    <r>
      <t xml:space="preserve">Друго финансиране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sz val="12"/>
        <color indexed="60"/>
        <rFont val="Times New Roman CYR"/>
        <family val="1"/>
        <charset val="204"/>
      </rPr>
      <t>(</t>
    </r>
    <r>
      <rPr>
        <b/>
        <sz val="12"/>
        <color indexed="60"/>
        <rFont val="Times New Roman CYR"/>
        <family val="1"/>
        <charset val="204"/>
      </rPr>
      <t>+/-</t>
    </r>
    <r>
      <rPr>
        <sz val="12"/>
        <color indexed="60"/>
        <rFont val="Times New Roman CYR"/>
        <family val="1"/>
        <charset val="204"/>
      </rPr>
      <t>)</t>
    </r>
  </si>
  <si>
    <r>
      <t xml:space="preserve">друго финансиране - операции с активи - </t>
    </r>
    <r>
      <rPr>
        <sz val="12"/>
        <rFont val="Times New Roman CYR"/>
        <charset val="204"/>
      </rPr>
      <t>предоставени временни депозити и гаранции на други бюджетни организации (-/+)</t>
    </r>
  </si>
  <si>
    <r>
      <t xml:space="preserve">друго финансиране - </t>
    </r>
    <r>
      <rPr>
        <b/>
        <i/>
        <sz val="12"/>
        <rFont val="Times New Roman CYR"/>
        <charset val="204"/>
      </rPr>
      <t>операции с пасиви</t>
    </r>
    <r>
      <rPr>
        <sz val="12"/>
        <rFont val="Times New Roman CYR"/>
        <family val="1"/>
        <charset val="204"/>
      </rPr>
      <t xml:space="preserve"> - получени временни депозити и гаранции от други бюджетни организации (-/+)</t>
    </r>
  </si>
  <si>
    <r>
      <t xml:space="preserve">друго финансиране - </t>
    </r>
    <r>
      <rPr>
        <sz val="12"/>
        <rFont val="Times New Roman CYR"/>
        <charset val="204"/>
      </rPr>
      <t xml:space="preserve">операции с </t>
    </r>
    <r>
      <rPr>
        <i/>
        <sz val="12"/>
        <rFont val="Times New Roman CYR"/>
        <charset val="204"/>
      </rPr>
      <t>активи</t>
    </r>
    <r>
      <rPr>
        <b/>
        <i/>
        <sz val="12"/>
        <rFont val="Times New Roman CYR"/>
        <charset val="204"/>
      </rPr>
      <t xml:space="preserve"> (+/-)</t>
    </r>
  </si>
  <si>
    <r>
      <t>друго финансиране - операции с</t>
    </r>
    <r>
      <rPr>
        <i/>
        <sz val="12"/>
        <rFont val="Times New Roman CYR"/>
        <charset val="204"/>
      </rPr>
      <t xml:space="preserve"> пасиви</t>
    </r>
    <r>
      <rPr>
        <sz val="12"/>
        <rFont val="Times New Roman CYR"/>
        <family val="1"/>
        <charset val="204"/>
      </rPr>
      <t xml:space="preserve"> (+/-)</t>
    </r>
  </si>
  <si>
    <r>
      <t xml:space="preserve">събрани </t>
    </r>
    <r>
      <rPr>
        <sz val="12"/>
        <rFont val="Times New Roman CYR"/>
        <charset val="204"/>
      </rPr>
      <t xml:space="preserve">суми за </t>
    </r>
    <r>
      <rPr>
        <i/>
        <sz val="12"/>
        <rFont val="Times New Roman CYR"/>
        <charset val="204"/>
      </rPr>
      <t>допълнително задължително пенсионно осигуряване (+)</t>
    </r>
  </si>
  <si>
    <r>
      <t xml:space="preserve">разпределени </t>
    </r>
    <r>
      <rPr>
        <sz val="12"/>
        <rFont val="Times New Roman CYR"/>
        <charset val="204"/>
      </rPr>
      <t>суми за</t>
    </r>
    <r>
      <rPr>
        <i/>
        <sz val="12"/>
        <rFont val="Times New Roman CYR"/>
        <charset val="204"/>
      </rPr>
      <t xml:space="preserve"> допълнително задължително пенсионно осигуряване (-)</t>
    </r>
  </si>
  <si>
    <r>
      <rPr>
        <i/>
        <sz val="12"/>
        <rFont val="Times New Roman CYR"/>
        <charset val="204"/>
      </rPr>
      <t>получени</t>
    </r>
    <r>
      <rPr>
        <sz val="12"/>
        <rFont val="Times New Roman CYR"/>
        <family val="1"/>
        <charset val="204"/>
      </rPr>
      <t xml:space="preserve"> парични наличности при </t>
    </r>
    <r>
      <rPr>
        <i/>
        <sz val="12"/>
        <rFont val="Times New Roman CYR"/>
        <charset val="204"/>
      </rPr>
      <t xml:space="preserve">преобразуване на бюджетни организации </t>
    </r>
    <r>
      <rPr>
        <sz val="12"/>
        <rFont val="Times New Roman CYR"/>
        <family val="1"/>
        <charset val="204"/>
      </rPr>
      <t>(+)</t>
    </r>
  </si>
  <si>
    <r>
      <rPr>
        <i/>
        <sz val="12"/>
        <rFont val="Times New Roman CYR"/>
        <charset val="204"/>
      </rPr>
      <t xml:space="preserve">прехвърлени </t>
    </r>
    <r>
      <rPr>
        <sz val="12"/>
        <rFont val="Times New Roman CYR"/>
        <charset val="204"/>
      </rPr>
      <t>парични наличности при</t>
    </r>
    <r>
      <rPr>
        <i/>
        <sz val="12"/>
        <rFont val="Times New Roman CYR"/>
        <charset val="204"/>
      </rPr>
      <t xml:space="preserve"> преобразуване на бюджетни организации</t>
    </r>
    <r>
      <rPr>
        <b/>
        <i/>
        <sz val="12"/>
        <rFont val="Times New Roman CYR"/>
        <family val="1"/>
        <charset val="204"/>
      </rPr>
      <t xml:space="preserve"> (-)</t>
    </r>
  </si>
  <si>
    <r>
      <t xml:space="preserve">Депозити и средства по сметки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(+/-)   </t>
    </r>
  </si>
  <si>
    <r>
      <t xml:space="preserve">остатък в левова равностойност по валутни сметки  в чужбина от </t>
    </r>
    <r>
      <rPr>
        <i/>
        <sz val="12"/>
        <rFont val="Times New Roman CYR"/>
        <charset val="204"/>
      </rPr>
      <t xml:space="preserve">предходния период </t>
    </r>
    <r>
      <rPr>
        <sz val="12"/>
        <rFont val="Times New Roman CYR"/>
        <charset val="204"/>
      </rPr>
      <t>(+)</t>
    </r>
  </si>
  <si>
    <r>
      <rPr>
        <sz val="12"/>
        <rFont val="Times New Roman CYR"/>
        <charset val="204"/>
      </rPr>
      <t xml:space="preserve">остатък в касата във валута  </t>
    </r>
    <r>
      <rPr>
        <i/>
        <sz val="12"/>
        <rFont val="Times New Roman CYR"/>
        <charset val="204"/>
      </rPr>
      <t xml:space="preserve">в чужбина </t>
    </r>
    <r>
      <rPr>
        <sz val="12"/>
        <rFont val="Times New Roman CYR"/>
        <charset val="204"/>
      </rPr>
      <t xml:space="preserve">от </t>
    </r>
    <r>
      <rPr>
        <i/>
        <sz val="12"/>
        <rFont val="Times New Roman CYR"/>
        <charset val="204"/>
      </rPr>
      <t>предходния период</t>
    </r>
    <r>
      <rPr>
        <sz val="12"/>
        <rFont val="Times New Roman CYR"/>
        <charset val="204"/>
      </rPr>
      <t xml:space="preserve"> (+)</t>
    </r>
  </si>
  <si>
    <r>
      <t>наличност</t>
    </r>
    <r>
      <rPr>
        <sz val="12"/>
        <rFont val="Times New Roman CYR"/>
        <charset val="204"/>
      </rPr>
      <t xml:space="preserve"> в касата във валута  </t>
    </r>
    <r>
      <rPr>
        <i/>
        <sz val="12"/>
        <rFont val="Times New Roman CYR"/>
        <charset val="204"/>
      </rPr>
      <t>в чужбина</t>
    </r>
    <r>
      <rPr>
        <sz val="12"/>
        <rFont val="Times New Roman CYR"/>
        <charset val="204"/>
      </rPr>
      <t xml:space="preserve"> в </t>
    </r>
    <r>
      <rPr>
        <i/>
        <sz val="12"/>
        <rFont val="Times New Roman CYR"/>
        <charset val="204"/>
      </rPr>
      <t>края на периода</t>
    </r>
    <r>
      <rPr>
        <sz val="12"/>
        <rFont val="Times New Roman CYR"/>
        <charset val="204"/>
      </rPr>
      <t xml:space="preserve"> (-)</t>
    </r>
  </si>
  <si>
    <r>
      <t>наличност</t>
    </r>
    <r>
      <rPr>
        <sz val="12"/>
        <rFont val="Times New Roman CYR"/>
        <charset val="204"/>
      </rPr>
      <t xml:space="preserve"> в левова равностойност по валутни сметки </t>
    </r>
    <r>
      <rPr>
        <i/>
        <sz val="12"/>
        <rFont val="Times New Roman CYR"/>
        <charset val="204"/>
      </rPr>
      <t>в чужбина</t>
    </r>
    <r>
      <rPr>
        <sz val="12"/>
        <rFont val="Times New Roman CYR"/>
        <charset val="204"/>
      </rPr>
      <t xml:space="preserve"> в </t>
    </r>
    <r>
      <rPr>
        <i/>
        <sz val="12"/>
        <rFont val="Times New Roman CYR"/>
        <charset val="204"/>
      </rPr>
      <t>края на периода</t>
    </r>
    <r>
      <rPr>
        <sz val="12"/>
        <rFont val="Times New Roman CYR"/>
        <charset val="204"/>
      </rPr>
      <t>(-)</t>
    </r>
  </si>
  <si>
    <r>
      <t xml:space="preserve">Депозити и сметки консолидирани в </t>
    </r>
    <r>
      <rPr>
        <b/>
        <i/>
        <sz val="12"/>
        <color indexed="60"/>
        <rFont val="Times New Roman CYR"/>
        <family val="1"/>
        <charset val="204"/>
      </rPr>
      <t>системата на "Единната сметка"-нето</t>
    </r>
    <r>
      <rPr>
        <b/>
        <sz val="12"/>
        <color indexed="60"/>
        <rFont val="Times New Roman CYR"/>
        <family val="1"/>
        <charset val="204"/>
      </rPr>
      <t xml:space="preserve"> (+/-)</t>
    </r>
  </si>
  <si>
    <r>
      <t>остатък</t>
    </r>
    <r>
      <rPr>
        <sz val="12"/>
        <rFont val="Times New Roman CYR"/>
        <charset val="204"/>
      </rPr>
      <t xml:space="preserve"> по </t>
    </r>
    <r>
      <rPr>
        <i/>
        <sz val="12"/>
        <rFont val="Times New Roman CYR"/>
        <charset val="204"/>
      </rPr>
      <t>левови</t>
    </r>
    <r>
      <rPr>
        <sz val="12"/>
        <rFont val="Times New Roman CYR"/>
        <charset val="204"/>
      </rPr>
      <t xml:space="preserve"> текущи сметки на бюджетните организации в БНБ от</t>
    </r>
    <r>
      <rPr>
        <i/>
        <sz val="12"/>
        <rFont val="Times New Roman CYR"/>
        <charset val="204"/>
      </rPr>
      <t xml:space="preserve"> предходния период</t>
    </r>
    <r>
      <rPr>
        <sz val="12"/>
        <rFont val="Times New Roman CYR"/>
        <charset val="204"/>
      </rPr>
      <t xml:space="preserve"> (+) </t>
    </r>
  </si>
  <si>
    <t>остатък по левови депозити на бюджетните организации в БНБ от предходния период (+)</t>
  </si>
  <si>
    <r>
      <t>наличност</t>
    </r>
    <r>
      <rPr>
        <sz val="12"/>
        <rFont val="Times New Roman CYR"/>
        <charset val="204"/>
      </rPr>
      <t xml:space="preserve"> по </t>
    </r>
    <r>
      <rPr>
        <i/>
        <sz val="12"/>
        <rFont val="Times New Roman CYR"/>
        <charset val="204"/>
      </rPr>
      <t>левови</t>
    </r>
    <r>
      <rPr>
        <sz val="12"/>
        <rFont val="Times New Roman CYR"/>
        <charset val="204"/>
      </rPr>
      <t xml:space="preserve"> текущи сметки на бюджетните организации в БНБ в </t>
    </r>
    <r>
      <rPr>
        <i/>
        <sz val="12"/>
        <rFont val="Times New Roman CYR"/>
        <charset val="204"/>
      </rPr>
      <t>края на периода</t>
    </r>
    <r>
      <rPr>
        <sz val="12"/>
        <rFont val="Times New Roman CYR"/>
        <charset val="204"/>
      </rPr>
      <t xml:space="preserve"> (-) </t>
    </r>
  </si>
  <si>
    <r>
      <t>наличност</t>
    </r>
    <r>
      <rPr>
        <sz val="12"/>
        <rFont val="Times New Roman CYR"/>
        <charset val="204"/>
      </rPr>
      <t xml:space="preserve"> по </t>
    </r>
    <r>
      <rPr>
        <i/>
        <sz val="12"/>
        <rFont val="Times New Roman CYR"/>
        <charset val="204"/>
      </rPr>
      <t>левови</t>
    </r>
    <r>
      <rPr>
        <sz val="12"/>
        <rFont val="Times New Roman CYR"/>
        <charset val="204"/>
      </rPr>
      <t xml:space="preserve"> депозити на бюджетните организации </t>
    </r>
    <r>
      <rPr>
        <sz val="11"/>
        <rFont val="Times New Roman Cyr"/>
        <charset val="204"/>
      </rPr>
      <t>в</t>
    </r>
    <r>
      <rPr>
        <sz val="12"/>
        <rFont val="Times New Roman CYR"/>
        <charset val="204"/>
      </rPr>
      <t xml:space="preserve"> </t>
    </r>
    <r>
      <rPr>
        <sz val="10"/>
        <rFont val="Times New Roman CYR"/>
        <charset val="204"/>
      </rPr>
      <t>БНБ</t>
    </r>
    <r>
      <rPr>
        <sz val="12"/>
        <rFont val="Times New Roman CYR"/>
        <charset val="204"/>
      </rPr>
      <t xml:space="preserve"> </t>
    </r>
    <r>
      <rPr>
        <sz val="11"/>
        <rFont val="Times New Roman Cyr"/>
        <charset val="204"/>
      </rPr>
      <t>в</t>
    </r>
    <r>
      <rPr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края на периода</t>
    </r>
    <r>
      <rPr>
        <sz val="10"/>
        <rFont val="Times New Roman CYR"/>
        <charset val="204"/>
      </rPr>
      <t xml:space="preserve"> (-)</t>
    </r>
  </si>
  <si>
    <t>VI. ВСИЧКО ОПЕРАЦИИ С ФИНАНСОВИ АКТИВИ И ПАСИВИ</t>
  </si>
  <si>
    <t>код по ЕБК:</t>
  </si>
  <si>
    <t>Уточнен план                Общо</t>
  </si>
  <si>
    <r>
      <t>държавни дейности -</t>
    </r>
    <r>
      <rPr>
        <b/>
        <i/>
        <sz val="12"/>
        <color indexed="18"/>
        <rFont val="Times New Roman"/>
        <family val="1"/>
        <charset val="204"/>
      </rPr>
      <t>ОТЧЕТ</t>
    </r>
  </si>
  <si>
    <r>
      <t xml:space="preserve">местни дейности - </t>
    </r>
    <r>
      <rPr>
        <b/>
        <i/>
        <sz val="12"/>
        <color indexed="18"/>
        <rFont val="Times New Roman"/>
        <family val="1"/>
        <charset val="204"/>
      </rPr>
      <t>ОТЧЕТ</t>
    </r>
  </si>
  <si>
    <r>
      <t xml:space="preserve">дофинансиране - </t>
    </r>
    <r>
      <rPr>
        <b/>
        <i/>
        <sz val="12"/>
        <color indexed="18"/>
        <rFont val="Times New Roman"/>
        <family val="1"/>
        <charset val="204"/>
      </rPr>
      <t>ОТЧЕТ</t>
    </r>
  </si>
  <si>
    <t>ОТЧЕТ                                    ОБЩО</t>
  </si>
  <si>
    <t>код от регистъра на бюджетните организации в СЕБРА</t>
  </si>
  <si>
    <t>към</t>
  </si>
  <si>
    <t>ЕИК/БУЛСТАТ</t>
  </si>
  <si>
    <t xml:space="preserve">                                  (наименование на разпоредителя с бюджет)</t>
  </si>
  <si>
    <t xml:space="preserve">               (наименование на първостепенния разпоредител с бюджет)</t>
  </si>
  <si>
    <t>финансово-правна форма</t>
  </si>
  <si>
    <t>§§ от ЕБК, които се включват в съответния показател</t>
  </si>
  <si>
    <t>П О К А З А Т Е Л И</t>
  </si>
  <si>
    <t>(а)</t>
  </si>
  <si>
    <t>2. Други приходи</t>
  </si>
  <si>
    <t>в т. ч.   вноски от приходи на държавни и общински предприятия и институции</t>
  </si>
  <si>
    <t xml:space="preserve">V. Дефицит / излишък = I - II +III - IV </t>
  </si>
  <si>
    <t xml:space="preserve">            получени погашения по предоставени кредити от други държави </t>
  </si>
  <si>
    <t xml:space="preserve">            нето плащания по активирани гаранции, поръчителства и преоформен дълг </t>
  </si>
  <si>
    <t>4. Приватизация на дялове, акции и участия</t>
  </si>
  <si>
    <t xml:space="preserve">5. Покупко-продажба на държавни/общински/ ценни книжа от бюдж. предприятия </t>
  </si>
  <si>
    <t xml:space="preserve">13. Касови операции, депозити, покупко-продажба на валута и сетълмент </t>
  </si>
  <si>
    <t>(e-mail)</t>
  </si>
  <si>
    <t xml:space="preserve">(служебни телефони) </t>
  </si>
  <si>
    <t xml:space="preserve"> (бюджетна организация, предприятие по чл. 165, ал. 1 от ЗПФ, поделение)</t>
  </si>
  <si>
    <t>код по ЕБК</t>
  </si>
  <si>
    <t xml:space="preserve">                    Web-адрес</t>
  </si>
  <si>
    <t>e-mail</t>
  </si>
  <si>
    <t xml:space="preserve">      финансово-правна форма</t>
  </si>
  <si>
    <t xml:space="preserve">                           код от регистъра на бюджетните организации в СЕБРА</t>
  </si>
  <si>
    <t xml:space="preserve">                                                               ИНФОРМАЦИЯ ЗА ИЗГОТВЯНЕ НА  ОТЧЕТ ЗА КАСОВОТО ИЗПЪЛНЕНИЕ </t>
  </si>
  <si>
    <t>ГОДИНА</t>
  </si>
  <si>
    <t>ОТЧЕТ ЗА КАСОВОТО ИЗПЪЛНЕНИЕ НА БЮДЖЕТА, СМЕТКИТЕ ЗА СЕС И ЧУЖДИТЕ СРЕДСТВА</t>
  </si>
  <si>
    <t xml:space="preserve">                       НА БЮДЖЕТА, СМЕТКИТЕ ЗА СРЕДСТВАТА ОТ ЕВРОПЕЙСКИЯ СЪЮЗ И СМЕТКИТЕ ЗА ЧУЖДИ СРЕДСТВА КЪМ</t>
  </si>
  <si>
    <t>(В ЛЕВОВЕ)</t>
  </si>
  <si>
    <r>
      <rPr>
        <sz val="14"/>
        <color indexed="28"/>
        <rFont val="Times New Roman"/>
        <family val="1"/>
        <charset val="204"/>
      </rPr>
      <t xml:space="preserve">БЮДЖЕТ </t>
    </r>
    <r>
      <rPr>
        <sz val="12"/>
        <color indexed="28"/>
        <rFont val="Times New Roman"/>
        <family val="1"/>
        <charset val="204"/>
      </rPr>
      <t xml:space="preserve">Годишен         уточнен план                           </t>
    </r>
  </si>
  <si>
    <t xml:space="preserve">БЮДЖЕТ -ОТЧЕТ  </t>
  </si>
  <si>
    <t xml:space="preserve">Сметки за сред-ства от Европей-ския съюз-инди-кативни разчети                      </t>
  </si>
  <si>
    <t>Сметки за сред-ства от Евро-пейския съюз - ОТЧЕТ</t>
  </si>
  <si>
    <t xml:space="preserve">Сметки за чуж-ди средства - ОТЧЕТ                </t>
  </si>
  <si>
    <t xml:space="preserve">ОБЩО КАСОВ ОТЧЕТ  </t>
  </si>
  <si>
    <r>
      <rPr>
        <i/>
        <sz val="14"/>
        <rFont val="Times New Roman"/>
        <family val="1"/>
        <charset val="204"/>
      </rPr>
      <t xml:space="preserve">таблица            'OTCHET'         </t>
    </r>
    <r>
      <rPr>
        <sz val="12"/>
        <rFont val="Times New Roman"/>
        <family val="1"/>
        <charset val="204"/>
      </rPr>
      <t xml:space="preserve">Год. уточнен план                           </t>
    </r>
  </si>
  <si>
    <r>
      <rPr>
        <i/>
        <sz val="14"/>
        <rFont val="Times New Roman"/>
        <family val="1"/>
        <charset val="204"/>
      </rPr>
      <t xml:space="preserve">таблица 'OTCHET'  </t>
    </r>
    <r>
      <rPr>
        <b/>
        <sz val="14"/>
        <rFont val="Times New Roman"/>
        <family val="1"/>
        <charset val="204"/>
      </rPr>
      <t>ОТЧЕТ</t>
    </r>
  </si>
  <si>
    <t xml:space="preserve">                                  П О К А З А Т Е Л И</t>
  </si>
  <si>
    <t xml:space="preserve">                                                                (а)</t>
  </si>
  <si>
    <t>(6)=(2)+(4)+(5)</t>
  </si>
  <si>
    <t xml:space="preserve"> А. ПРИХОДИ, ПОМОЩИ И ДАРЕНИЯ</t>
  </si>
  <si>
    <t xml:space="preserve"> I. Постъпления от текущи приходи</t>
  </si>
  <si>
    <t xml:space="preserve"> 1. Приходи от данъци и осигурителни вноски</t>
  </si>
  <si>
    <t>приходни §§ 01-00 ÷ 20-00</t>
  </si>
  <si>
    <t xml:space="preserve"> 3. Приходи от административни глоби, санкции и наказателни лихви</t>
  </si>
  <si>
    <t>приходни §§ 28-02 и 28-09</t>
  </si>
  <si>
    <t xml:space="preserve"> 4. Нетни приходи от продажби на услуги, стоки и продукция</t>
  </si>
  <si>
    <t>приходeн § 24-04</t>
  </si>
  <si>
    <t xml:space="preserve"> 5. Приходи от наеми</t>
  </si>
  <si>
    <t>приходни §§ 24-05 и 24-06</t>
  </si>
  <si>
    <t xml:space="preserve"> 6. Приходи от концесии и лицензии за ползване на публични активи</t>
  </si>
  <si>
    <t>приходни §§ 41-00 и 42-00</t>
  </si>
  <si>
    <t xml:space="preserve"> 7. Приходи от лихви</t>
  </si>
  <si>
    <t>приходни §§ 24-08 ÷ 24-19</t>
  </si>
  <si>
    <t xml:space="preserve"> 8. Приходи от дивиденти и дялово участие </t>
  </si>
  <si>
    <t>приходни §§ 24-01, 24-03 и 24-07</t>
  </si>
  <si>
    <t xml:space="preserve"> 9. Други текущи приходи и реализирани курсови разлики</t>
  </si>
  <si>
    <t xml:space="preserve"> Общо за група І. Постъпления от текущи приходи</t>
  </si>
  <si>
    <t>сборен ред за група І. Постъпления от текущи приходи</t>
  </si>
  <si>
    <t xml:space="preserve"> IІ. Реализация на нефинансови активи и конфискувани средства</t>
  </si>
  <si>
    <t xml:space="preserve"> 1. Продажба на земя</t>
  </si>
  <si>
    <t>приходeн § 40-40</t>
  </si>
  <si>
    <t xml:space="preserve"> 2. Продажба на други нефинансови дълготрайни активи</t>
  </si>
  <si>
    <r>
      <t xml:space="preserve">приходeн § 40-00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40-40 и 40-71</t>
    </r>
  </si>
  <si>
    <t xml:space="preserve"> 3. Конфиск. средства и продажби на конфискувани и от залог нефин. активи </t>
  </si>
  <si>
    <t>приходeн § 28-01</t>
  </si>
  <si>
    <t xml:space="preserve"> Общо за група ІІ. Постъпления от продажби на нефинансови активи</t>
  </si>
  <si>
    <t>сборен ред за група ІІ. Постъпления от продажби на нефинансови активи</t>
  </si>
  <si>
    <t xml:space="preserve"> IІI. Внесен ДДС, др. данъци в/у продажбите и коректив за постъпления </t>
  </si>
  <si>
    <t xml:space="preserve"> 1. Внесен ДДС</t>
  </si>
  <si>
    <t xml:space="preserve"> 2. Внесен данък върху приходите от стопанска дейност</t>
  </si>
  <si>
    <t xml:space="preserve"> 3. Внесени други данъци върху продажбите</t>
  </si>
  <si>
    <t xml:space="preserve"> 4. Коректив за касови постъпления</t>
  </si>
  <si>
    <t xml:space="preserve"> ІІІ. Внесен ДДС и др. данъци в/у продажбите и коректив за постъпления</t>
  </si>
  <si>
    <r>
      <t xml:space="preserve">ІІІ. </t>
    </r>
    <r>
      <rPr>
        <b/>
        <sz val="11"/>
        <rFont val="Times New Roman CYR"/>
        <charset val="204"/>
      </rPr>
      <t>Внесен ДДС и др. д-ци в/у продажбите и коректив</t>
    </r>
    <r>
      <rPr>
        <b/>
        <sz val="12"/>
        <rFont val="Times New Roman CYR"/>
        <family val="1"/>
        <charset val="204"/>
      </rPr>
      <t xml:space="preserve"> - </t>
    </r>
    <r>
      <rPr>
        <b/>
        <sz val="11"/>
        <rFont val="Times New Roman CYR"/>
        <charset val="204"/>
      </rPr>
      <t>приходни</t>
    </r>
    <r>
      <rPr>
        <b/>
        <sz val="12"/>
        <rFont val="Times New Roman CYR"/>
        <family val="1"/>
        <charset val="204"/>
      </rPr>
      <t xml:space="preserve"> § 36-18 </t>
    </r>
    <r>
      <rPr>
        <b/>
        <sz val="11"/>
        <rFont val="Times New Roman CYR"/>
        <charset val="204"/>
      </rPr>
      <t xml:space="preserve">и </t>
    </r>
    <r>
      <rPr>
        <b/>
        <sz val="12"/>
        <rFont val="Times New Roman CYR"/>
        <family val="1"/>
        <charset val="204"/>
      </rPr>
      <t>37-00</t>
    </r>
  </si>
  <si>
    <t xml:space="preserve">     в т. ч. внесен ДДС</t>
  </si>
  <si>
    <t>приходен § 37-01</t>
  </si>
  <si>
    <t xml:space="preserve">                внесен данък в/у приходите от стопанска дейност</t>
  </si>
  <si>
    <t>приходен § 37-02</t>
  </si>
  <si>
    <t xml:space="preserve">                внесени други данъци, такси и вноски в/у продажбите</t>
  </si>
  <si>
    <t>приходен § 37-09</t>
  </si>
  <si>
    <t xml:space="preserve"> IV. Постъпления от застрахователни обезщетения</t>
  </si>
  <si>
    <r>
      <rPr>
        <b/>
        <sz val="11"/>
        <rFont val="Times New Roman CYR"/>
        <charset val="204"/>
      </rPr>
      <t>IV. Постъпления от застрахователни обезщетения</t>
    </r>
    <r>
      <rPr>
        <b/>
        <sz val="12"/>
        <rFont val="Times New Roman CYR"/>
        <family val="1"/>
        <charset val="204"/>
      </rPr>
      <t xml:space="preserve"> - приходни § 36-11 и 36-12</t>
    </r>
  </si>
  <si>
    <t xml:space="preserve"> V. Приходи от помощи и дарения</t>
  </si>
  <si>
    <t xml:space="preserve"> 1. Помощи и дарения от Европейския съюз</t>
  </si>
  <si>
    <t>приходни §§ 46-10, 46-20, 48-10 и 48-20</t>
  </si>
  <si>
    <t xml:space="preserve"> 2. Други помощи и дарения от чужбина</t>
  </si>
  <si>
    <t>приходни §§ 46-30 ÷ 46-80 и §§ 48-30 ÷ 48-80</t>
  </si>
  <si>
    <t>приходeн § 47-00</t>
  </si>
  <si>
    <t xml:space="preserve"> 4. Помощи и дарения от страната</t>
  </si>
  <si>
    <t>приходeн § 45-00</t>
  </si>
  <si>
    <t xml:space="preserve"> Общо за група V. Приходи от помощи и дарения</t>
  </si>
  <si>
    <t>сборен ред за група V. Приходи от помощи и дарения</t>
  </si>
  <si>
    <t xml:space="preserve"> А. ОБЩО ПРИХОДИ, ПОМОЩИ И ДАРЕНИЯ</t>
  </si>
  <si>
    <t xml:space="preserve"> сборен ред за А. ОБЩО ПРИХОДИ, ПОМОЩИ И ДАРЕНИЯ</t>
  </si>
  <si>
    <t xml:space="preserve"> Б. РАЗХОДИ И ПРИДОБИВАНЕ НА НЕФИНАНСОВИ АКТИВИ</t>
  </si>
  <si>
    <t xml:space="preserve"> I. Плащания за текущи нелихвени разходи</t>
  </si>
  <si>
    <t xml:space="preserve"> 1. Разходи за издръжка - нефинансови позиции</t>
  </si>
  <si>
    <r>
      <t>разходни §§ 10-00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§§ 10-62, 10-63 и 10-69), 46-00 и § 00-98 </t>
    </r>
    <r>
      <rPr>
        <sz val="12"/>
        <rFont val="Times New Roman CYR"/>
        <charset val="204"/>
      </rPr>
      <t>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НОИ и НЗОК)</t>
    </r>
  </si>
  <si>
    <t xml:space="preserve"> 2. Разходи за застраховане и други финансови услуги</t>
  </si>
  <si>
    <t>разходни §§ 10-62, 10-63 и 10-69</t>
  </si>
  <si>
    <t xml:space="preserve"> 3. Платени данъци, такси и административни санкции</t>
  </si>
  <si>
    <t>разходен § 19-00</t>
  </si>
  <si>
    <t xml:space="preserve"> 4. Разходи за възнаграждения на персонал</t>
  </si>
  <si>
    <t>разходни §§ 01-00 и 02-00</t>
  </si>
  <si>
    <t xml:space="preserve"> 5. Разходи за осигурителни вноски</t>
  </si>
  <si>
    <t>разходни §§ 05-00 и 08-00</t>
  </si>
  <si>
    <t xml:space="preserve"> Общо за група І. Плащания за текущи нелихвени разходи</t>
  </si>
  <si>
    <t>сборен ред за група І. Плащания за текущи нелихвени разходи</t>
  </si>
  <si>
    <t xml:space="preserve"> IІ. Плащания за придобиване на нефинансови дълготрайни активи</t>
  </si>
  <si>
    <t xml:space="preserve"> 1. Придобиване на земя</t>
  </si>
  <si>
    <t>разходен § 54-00</t>
  </si>
  <si>
    <t xml:space="preserve"> 2. Придобиване на други дълготрайни материални активи</t>
  </si>
  <si>
    <t>разходни §§ 51-00 и 52-00</t>
  </si>
  <si>
    <t xml:space="preserve"> 3. Придобиване на нематериални дълготрайни активи</t>
  </si>
  <si>
    <t>разходен § 53-00</t>
  </si>
  <si>
    <t xml:space="preserve"> 4. Нето-прираст на държавния резерв и изкупуване на земеделска продукция </t>
  </si>
  <si>
    <r>
      <t xml:space="preserve">разходен § 57-00 и 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</si>
  <si>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    в т. ч. постъпления от реализация на държавния резерв (-)</t>
  </si>
  <si>
    <r>
      <t xml:space="preserve">приходeн § 40-71 </t>
    </r>
    <r>
      <rPr>
        <i/>
        <sz val="12"/>
        <color indexed="10"/>
        <rFont val="Times New Roman CYR"/>
        <charset val="204"/>
      </rPr>
      <t>(-)</t>
    </r>
  </si>
  <si>
    <t xml:space="preserve"> Общо за група ІІ. Плащания за на нефинансови дълготрайни активи</t>
  </si>
  <si>
    <t>сборен ред за група ІІ. Плащания за на нефинансови дълготрайни активи</t>
  </si>
  <si>
    <t xml:space="preserve"> III. Плащания за разходи за лихви</t>
  </si>
  <si>
    <t xml:space="preserve"> 1. Разходи за лихви по банкови заеми и държавни (общински) ценни книжа</t>
  </si>
  <si>
    <t>разходни §§ 21-00 ÷ 28-00</t>
  </si>
  <si>
    <t xml:space="preserve"> 2. Разходи за лихви по други заеми и дългове</t>
  </si>
  <si>
    <t>разходен § 29-00</t>
  </si>
  <si>
    <t xml:space="preserve"> Общо за група ІІІ. Плащания за разходи за лихви</t>
  </si>
  <si>
    <t>сборен ред за група ІІІ. Плащания за разходи за лихви</t>
  </si>
  <si>
    <t xml:space="preserve"> IV. Трансфери към домакинства</t>
  </si>
  <si>
    <t xml:space="preserve"> 1. Осигурителни плащания и други текущи трансфери</t>
  </si>
  <si>
    <t xml:space="preserve">разходни §§ 39-00 ÷ 42-00 (за НОИ и НЗОК - и разходен § 00-98) </t>
  </si>
  <si>
    <t xml:space="preserve"> 2. Капиталови трансфери към домакинства</t>
  </si>
  <si>
    <t>разходен § 55-04</t>
  </si>
  <si>
    <t xml:space="preserve"> Общо за група ІV. Трансфери към домакинства</t>
  </si>
  <si>
    <t>сборен ред за група ІV. Трансфери към домакинства</t>
  </si>
  <si>
    <t xml:space="preserve"> V. Субсидии и капиталови трансфери</t>
  </si>
  <si>
    <t xml:space="preserve"> 1. Текущи субсидии и трансфери към други лица</t>
  </si>
  <si>
    <t>разходни §§ 33-00, 43-00, 44-00, 45-00 и 49-01</t>
  </si>
  <si>
    <t xml:space="preserve"> 2. Капиталови трансфери към други лица</t>
  </si>
  <si>
    <r>
      <t>разходни §§ 49-02 и 55-00 (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55-04)</t>
    </r>
  </si>
  <si>
    <t xml:space="preserve"> Общо за група V. Субсидии и капиталови трансфери</t>
  </si>
  <si>
    <t>сборен ред за група V. Субсидии и капиталови трансфери</t>
  </si>
  <si>
    <t xml:space="preserve"> Б. ОБЩО РАЗХОДИ И ПРИДОБИВАНЕ НА НЕФИНАНСОВИ АКТИВИ</t>
  </si>
  <si>
    <r>
      <t xml:space="preserve"> сборен за ред Б. </t>
    </r>
    <r>
      <rPr>
        <b/>
        <sz val="11"/>
        <rFont val="Times New Roman"/>
        <family val="1"/>
        <charset val="204"/>
      </rPr>
      <t>ОБЩО РАЗХОДИ И ПРИДОБИВАНЕ НА НЕФИН. АКТИВИ</t>
    </r>
  </si>
  <si>
    <t xml:space="preserve"> В. ТРАНСФЕРИ И БЕЗЛИХВЕНИ ЗАЕМИ М/У БЮДЖ. ОРГАНИЗАЦИИ</t>
  </si>
  <si>
    <t xml:space="preserve"> 1. Трансфери между бюджетни организации (нето)</t>
  </si>
  <si>
    <t>трансферни параграфи §§ 30-00 ÷ 32-00 и 60-00 ÷ 69-00</t>
  </si>
  <si>
    <t xml:space="preserve"> 2. Временни безлихвени заеми между бюджетни организации (нето)</t>
  </si>
  <si>
    <t>трансферни параграфи §§ 74-00 ÷ 78-00</t>
  </si>
  <si>
    <t xml:space="preserve"> В. ОБЩО ТРАНСФЕРИ И  ЗАЕМИ М/У БЮДЖЕТНИ ОРГАНИЗАЦИИ</t>
  </si>
  <si>
    <r>
      <t xml:space="preserve"> сборен ред за  </t>
    </r>
    <r>
      <rPr>
        <b/>
        <sz val="11"/>
        <rFont val="Times New Roman"/>
        <family val="1"/>
        <charset val="204"/>
      </rPr>
      <t>В. ОБЩО ТРАНСФЕРИ И  ЗАЕМИ М/У БЮДЖ. ОРГАНИЗАЦИИ</t>
    </r>
  </si>
  <si>
    <t>Г. Бюджетно салдо: Дефицит (-) / излишък (+) = (А. - Б. + В. )</t>
  </si>
  <si>
    <t>Д. Финансиране на бюджетното салдо (Е. + Ж. + З. - И.)</t>
  </si>
  <si>
    <t xml:space="preserve"> Е. ОПЕРАЦИИ С ФИНАНСОВИ АКТИВИ</t>
  </si>
  <si>
    <t xml:space="preserve"> I. Придобиване и реализиране на дялове, акции и участия</t>
  </si>
  <si>
    <t xml:space="preserve"> 1. Придобиване на дялове, акции и участия в предприятия (-)</t>
  </si>
  <si>
    <t>финансиращи §§ 70-01 и 70-03</t>
  </si>
  <si>
    <t xml:space="preserve"> 2. Постъпления от реализация и приватизация на дялове, акциии и участия</t>
  </si>
  <si>
    <t>финансиращи §§ 70-10 и 90-00</t>
  </si>
  <si>
    <t xml:space="preserve"> Общо за група І. Придобиване и реализиране на дялове, акции и участия</t>
  </si>
  <si>
    <r>
      <t xml:space="preserve"> Сборен ред за група І. </t>
    </r>
    <r>
      <rPr>
        <b/>
        <sz val="11"/>
        <rFont val="Times New Roman CYR"/>
        <charset val="204"/>
      </rPr>
      <t>Придобиване и реализиране на дялове, акции и участия</t>
    </r>
  </si>
  <si>
    <t xml:space="preserve"> IІ. Предоставени заеми, възмездна фин. помощ и активирани гаранции</t>
  </si>
  <si>
    <t xml:space="preserve"> 1. Предоставени заеми и възмездна финансова помощ (-)</t>
  </si>
  <si>
    <t>финансиращи §§ 71-01, 72-01 и 79-01</t>
  </si>
  <si>
    <t xml:space="preserve"> 2. Получени погашения по предоставени заеми и възмездна фин. помощ (+)</t>
  </si>
  <si>
    <r>
      <t xml:space="preserve">финансиращи §§ 71-02, 72-02, 79-02 и 82-00 и </t>
    </r>
    <r>
      <rPr>
        <i/>
        <sz val="12"/>
        <color indexed="18"/>
        <rFont val="Times New Roman CYR"/>
        <charset val="204"/>
      </rPr>
      <t>§ 80-80</t>
    </r>
    <r>
      <rPr>
        <sz val="12"/>
        <rFont val="Times New Roman CYR"/>
        <family val="1"/>
        <charset val="204"/>
      </rPr>
      <t xml:space="preserve"> (ако е </t>
    </r>
    <r>
      <rPr>
        <i/>
        <sz val="12"/>
        <color indexed="18"/>
        <rFont val="Times New Roman CYR"/>
        <charset val="204"/>
      </rPr>
      <t>"плюс"</t>
    </r>
    <r>
      <rPr>
        <sz val="12"/>
        <rFont val="Times New Roman CYR"/>
        <family val="1"/>
        <charset val="204"/>
      </rPr>
      <t>)</t>
    </r>
  </si>
  <si>
    <t xml:space="preserve"> 3. Плащания по активирани гаранции  - главници по гарантирани заеми</t>
  </si>
  <si>
    <t>финансиращи §§ 73-20, 73-69 и 73-70</t>
  </si>
  <si>
    <t xml:space="preserve"> 4. Възстановени суми по активирани гаранции - главници</t>
  </si>
  <si>
    <t>финансиращи §§ 73-91 и 73-92</t>
  </si>
  <si>
    <t xml:space="preserve"> Общо за група ІІ. Предоставени заеми, възмездна фин. помощ и гаранции</t>
  </si>
  <si>
    <r>
      <t xml:space="preserve"> Сборен ред за група ІІ. </t>
    </r>
    <r>
      <rPr>
        <b/>
        <sz val="11"/>
        <rFont val="Times New Roman CYR"/>
        <charset val="204"/>
      </rPr>
      <t>Предоставени заеми, възмездна фин. помощ и гаранции</t>
    </r>
  </si>
  <si>
    <t xml:space="preserve"> IІI. Други операции с финансови активи</t>
  </si>
  <si>
    <t xml:space="preserve"> 1. Нето-операции с други ценни книжа  и фин. активи (кеш-мениджмънт)</t>
  </si>
  <si>
    <t>финансиращи §§ 91-01 и 92-00</t>
  </si>
  <si>
    <t xml:space="preserve"> 2. Други операции с финансови активи (нето)</t>
  </si>
  <si>
    <t>финансиращи §§ 73-93, 93-36, 93-38</t>
  </si>
  <si>
    <t xml:space="preserve"> Общо за група ІІІ. Други операции с финансови активи</t>
  </si>
  <si>
    <t xml:space="preserve">  Сборен ред за група ІІІ. Други операции с финансови активи</t>
  </si>
  <si>
    <t xml:space="preserve"> Е. ОБЩО ОПЕРАЦИИ С ФИНАНСОВИ АКТИВИ</t>
  </si>
  <si>
    <t xml:space="preserve"> Сборен ред за Е. ОБЩО ОПЕРАЦИИ С ФИНАНСОВИ АКТИВИ</t>
  </si>
  <si>
    <t xml:space="preserve"> Ж. ОПЕРАЦИИ С ФИНАНСОВИ ПАСИВИ</t>
  </si>
  <si>
    <t xml:space="preserve"> I. Емитирани държавни (общински) ценни книжа</t>
  </si>
  <si>
    <t xml:space="preserve"> 1. Постъпления от емисии на държавни (общински) ценни книжа (+)</t>
  </si>
  <si>
    <t>финансиращи §§ 81-11, 81-12 и 85-00</t>
  </si>
  <si>
    <t xml:space="preserve"> 2. Погашения по емисии на държавни (общински) ценни книжа) (-)</t>
  </si>
  <si>
    <t>финансиращи §§ 81-21, 81-22 и 86-00</t>
  </si>
  <si>
    <t xml:space="preserve"> Общо за група І. Емитирани държавни (общински) ценни книжа</t>
  </si>
  <si>
    <t xml:space="preserve"> Сборен ред за група І. Емитирани държавни (общински) ценни книжа</t>
  </si>
  <si>
    <t xml:space="preserve"> IІ. Заеми от банки и други лица</t>
  </si>
  <si>
    <t xml:space="preserve"> 1. Получени банкови и други заеми (+)</t>
  </si>
  <si>
    <t xml:space="preserve">финансиращи §§ 80-11, 80-12, 80-31, 80-32, 80-51, 80-52, 80-97, 83-11, 83-12, 83-71, 83-72 </t>
  </si>
  <si>
    <t xml:space="preserve"> 2. Погашения по получени банкови и други заеми (-)</t>
  </si>
  <si>
    <r>
      <t xml:space="preserve">§§ 80-17, 80-18, 80-37, 80-38, 80-57, 80-58, 80-98, 83-21, 83-22, 83-81, 83-82 и </t>
    </r>
    <r>
      <rPr>
        <i/>
        <sz val="10"/>
        <color indexed="10"/>
        <rFont val="Times New Roman Cyr"/>
        <charset val="204"/>
      </rPr>
      <t>§ 80-80</t>
    </r>
    <r>
      <rPr>
        <sz val="10"/>
        <rFont val="Times New Roman Cyr"/>
        <family val="1"/>
        <charset val="204"/>
      </rPr>
      <t xml:space="preserve"> (ако е </t>
    </r>
    <r>
      <rPr>
        <i/>
        <sz val="10"/>
        <color indexed="10"/>
        <rFont val="Times New Roman Cyr"/>
        <charset val="204"/>
      </rPr>
      <t>"минус"</t>
    </r>
    <r>
      <rPr>
        <sz val="10"/>
        <rFont val="Times New Roman Cyr"/>
        <family val="1"/>
        <charset val="204"/>
      </rPr>
      <t>)</t>
    </r>
  </si>
  <si>
    <t xml:space="preserve"> Общо за група ІІ. Заеми от банки и други лица</t>
  </si>
  <si>
    <t>Сборен ред за група ІІ. Заеми от банки и други лица</t>
  </si>
  <si>
    <t xml:space="preserve"> IІI. Финансиране чрез финансов лизинг и търговски кредит</t>
  </si>
  <si>
    <t xml:space="preserve"> 1. Получено финансиране по финансов лизинг и търговски кредит (+)</t>
  </si>
  <si>
    <t>финансиращ § 93-17</t>
  </si>
  <si>
    <t xml:space="preserve"> 2. Погашения по финансов лизинг и търговски кредит (-)</t>
  </si>
  <si>
    <t>финансиращ § 93-18</t>
  </si>
  <si>
    <t xml:space="preserve"> Общо за група ІІІ. Финансиране чрез фин. лизинг и търговски кредит</t>
  </si>
  <si>
    <t>Сборен ред за група ІІІ. Финансиране чрез фин. лизинг и търговски кредит</t>
  </si>
  <si>
    <t>ІV. Други операции с финансови пасиви</t>
  </si>
  <si>
    <t xml:space="preserve"> 1. Операции с чужди средства (нето)</t>
  </si>
  <si>
    <t>финансиращи §§ 93-01, 93-10, 93-55 и 93-56</t>
  </si>
  <si>
    <t xml:space="preserve"> 2. Друго финансиране - операции с пасиви (нето)</t>
  </si>
  <si>
    <t>финансиращи §§ 93-37 и 93-39</t>
  </si>
  <si>
    <t xml:space="preserve"> Общо за група ІV. Други операции с финансови пасиви</t>
  </si>
  <si>
    <t>Сборен ред за група ІV. Други операции с финансови пасиви</t>
  </si>
  <si>
    <t xml:space="preserve"> Ж. ОБЩО ОПЕРАЦИИ С ФИНАНСОВИ ПАСИВИ</t>
  </si>
  <si>
    <t xml:space="preserve"> Сборен ред за Ж. ОБЩО ОПЕРАЦИИ С ФИНАНСОВИ ПАСИВИ</t>
  </si>
  <si>
    <t xml:space="preserve"> З. НЕТО-РАЗЧЕТИ И ОПЕРАЦИИ</t>
  </si>
  <si>
    <t xml:space="preserve"> 1. Нето-операции за сметка на средства от Европейския съюз</t>
  </si>
  <si>
    <t>финансиращи §§ 93-21 ÷ 93-28</t>
  </si>
  <si>
    <t xml:space="preserve"> 2. Операции за сметка на други бюджети, сметки и фондове</t>
  </si>
  <si>
    <t>финансиращ § 88-00</t>
  </si>
  <si>
    <t xml:space="preserve"> 3. Други нето-разчети и операции на бюджетни организации</t>
  </si>
  <si>
    <r>
      <t>финансиращи §§ 87-00, 89-00, 93-30, 93-95, 93-96, 95-13 и 98-00</t>
    </r>
    <r>
      <rPr>
        <sz val="11"/>
        <rFont val="Times New Roman Cyr"/>
        <charset val="204"/>
      </rPr>
      <t xml:space="preserve"> (за ЦБ - и § 96-01 и 96-02)</t>
    </r>
  </si>
  <si>
    <t xml:space="preserve"> 4. Разлики от закръгления в хил. лв. (+/-)</t>
  </si>
  <si>
    <t>прилага се само за отчета в хил. лв.</t>
  </si>
  <si>
    <t xml:space="preserve"> З. ОБЩО НЕТО-РАЗЧЕТИ И ДРУГИ ОПЕРАЦИИ</t>
  </si>
  <si>
    <t xml:space="preserve"> Сборен ред за З. ОБЩО НЕТО-РАЗЧЕТИ И ДРУГИ НЕТНИ ПОЗИЦИИ</t>
  </si>
  <si>
    <t xml:space="preserve"> И. ИЗМЕНЕНИЕ НА ПАРИЧНИТЕ СРЕДСТВА</t>
  </si>
  <si>
    <t xml:space="preserve"> 1. Наличности на парични средства в началото на отчетния период</t>
  </si>
  <si>
    <r>
      <t xml:space="preserve">финансиращи §§ 95-01 ÷ 95-06, 95-21, 95-22, 96-01 и 96-03 (за ЦБ - 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§ 96-01 и 96-03)</t>
    </r>
  </si>
  <si>
    <t xml:space="preserve"> 2. Преоценка на наличности в чудестранна валута в края на отчетния период</t>
  </si>
  <si>
    <t>финансиращи §§ 95-14 и 95-49</t>
  </si>
  <si>
    <t xml:space="preserve"> 3. Наличности на парични средства в края на отчетния период</t>
  </si>
  <si>
    <r>
      <rPr>
        <sz val="12"/>
        <color indexed="10"/>
        <rFont val="Times New Roman Cyr"/>
        <charset val="204"/>
      </rPr>
      <t>(-)</t>
    </r>
    <r>
      <rPr>
        <sz val="12"/>
        <rFont val="Times New Roman CYR"/>
        <family val="1"/>
        <charset val="204"/>
      </rPr>
      <t xml:space="preserve"> §§ 95-07 ÷ 95-12, 95-28, 95-29, 96-07 и 96-09 (за ЦБ - § </t>
    </r>
    <r>
      <rPr>
        <i/>
        <u/>
        <sz val="12"/>
        <color indexed="10"/>
        <rFont val="Times New Roman CYR"/>
        <charset val="204"/>
      </rPr>
      <t>без</t>
    </r>
    <r>
      <rPr>
        <sz val="12"/>
        <rFont val="Times New Roman CYR"/>
        <family val="1"/>
        <charset val="204"/>
      </rPr>
      <t xml:space="preserve"> 96-07 и 96-09)</t>
    </r>
  </si>
  <si>
    <t xml:space="preserve"> И. ИЗМЕНЕНИЕ НА ПАРИЧНИТЕ СРЕДСТВА (3. - 1. - 2.)</t>
  </si>
  <si>
    <t xml:space="preserve"> Сборен ред за И. ИЗМЕНЕНИЕ НА ПАРИЧНИТЕ СРЕДСТВА (3. - 1. - 2.)</t>
  </si>
  <si>
    <t xml:space="preserve">                                                              Дата:</t>
  </si>
  <si>
    <t xml:space="preserve">              ГЛ. СЧЕТОВОДИТЕЛ:</t>
  </si>
  <si>
    <t xml:space="preserve">                          РЪКОВОДИТЕЛ: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</si>
  <si>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МЕЖДУ БЮДЖЕТНО САЛДО И ФИНАНСИРАНЕ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</si>
  <si>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НА КАСОВИ ПОТОЦИ С НАЛИЧНОСТ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</si>
  <si>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НА БЮДЖ. САЛДО И ФИНАНСИРАНЕ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8"/>
        <rFont val="Times New Roman CYR"/>
        <charset val="204"/>
      </rPr>
      <t>в левове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</si>
  <si>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НА КАСОВИ ПОТОЦИ С НАЛИЧНОСТ - </t>
    </r>
    <r>
      <rPr>
        <b/>
        <sz val="11"/>
        <rFont val="Times New Roman CYR"/>
        <charset val="204"/>
      </rPr>
      <t>неравнение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  <charset val="204"/>
      </rPr>
      <t>в левове</t>
    </r>
  </si>
  <si>
    <t>ОТЧЕТНИ ДАННИ ПО ЕБК ЗА ИЗПЪЛНЕНИЕТО НА БЮДЖЕТА</t>
  </si>
  <si>
    <t>ОТЧЕТНИ ДАННИ ПО ЕБК ЗА СМЕТКИТЕ ЗА ЧУЖДИ СРЕДСТВА</t>
  </si>
  <si>
    <t>ОТЧЕТНИ ДАННИ ПО ЕБК ЗА СМЕТКИТЕ ЗА СРЕДСТВАТА ОТ ЕВРОПЕЙСКИЯ СЪЮЗ - РА</t>
  </si>
  <si>
    <t>ОТЧЕТНИ ДАННИ ПО ЕБК ЗА СМЕТКИТЕ ЗА СРЕДСТВАТА ОТ ЕВРОПЕЙСКИЯ СЪЮЗ - ДЕС</t>
  </si>
  <si>
    <t>ОТЧЕТНИ ДАННИ ПО ЕБК ЗА СМЕТКИТЕ ЗА СРЕДСТВАТА ОТ ЕВРОПЕЙСКИЯ СЪЮЗ - ДМП</t>
  </si>
  <si>
    <t>ОТЧЕТНИ ДАННИ ПО ЕБК ЗА СМЕТКИТЕ ЗА СРЕДСТВАТА ОТ ЕВРОПЕЙСКИЯ СЪЮЗ - КСФ</t>
  </si>
  <si>
    <t>ПЕРИОД 2014-2020</t>
  </si>
  <si>
    <t>КФ - ОП "Транспорт и транспортна инфраструктура"</t>
  </si>
  <si>
    <t>98111</t>
  </si>
  <si>
    <t>КФ - ОП "Околна среда"</t>
  </si>
  <si>
    <t>98112</t>
  </si>
  <si>
    <t>ЕФРР - ОП "Транспорт и транспортна инфраструктура"</t>
  </si>
  <si>
    <t>98211</t>
  </si>
  <si>
    <t>ЕФРР - ОП "Региони в растеж"</t>
  </si>
  <si>
    <t>98212</t>
  </si>
  <si>
    <t>ЕФРР - ОП "Наука и образование за интелигентен растеж"</t>
  </si>
  <si>
    <t>98213</t>
  </si>
  <si>
    <t>ЕФРР - ОП "Иновации и конкурентоспособност "</t>
  </si>
  <si>
    <t>98214</t>
  </si>
  <si>
    <t>ЕФРР - ОП "Околна среда"</t>
  </si>
  <si>
    <t>98215</t>
  </si>
  <si>
    <t>ЕФРР - ОП "Инициатива за малки и средни предприятия"</t>
  </si>
  <si>
    <t>98224</t>
  </si>
  <si>
    <t>ЕСФ - ОП "Развитие на човешките ресурси"</t>
  </si>
  <si>
    <t>98311</t>
  </si>
  <si>
    <t>ЕСФ - ОП "Добро управление"</t>
  </si>
  <si>
    <t>98312</t>
  </si>
  <si>
    <t>ЕСФ - ОП "Наука и образование за интелигентен растеж"</t>
  </si>
  <si>
    <t>98313</t>
  </si>
  <si>
    <t xml:space="preserve">ОП "Фонд за европейско подпомагане на най-нуждаещите се лица" </t>
  </si>
  <si>
    <t>ПЕРИОД 2007-2013</t>
  </si>
  <si>
    <t>Министерство на икономиката</t>
  </si>
  <si>
    <t>Министерство на регионалното развитие и благоустройство</t>
  </si>
  <si>
    <t>Министерство на енергетиката</t>
  </si>
  <si>
    <t>Държавна агенция “Електронно управление”</t>
  </si>
  <si>
    <t>Държавна агенция "Разузнаване"</t>
  </si>
  <si>
    <t>Комисия за енергийно и водно регулиране</t>
  </si>
  <si>
    <t>Министерство на туризма</t>
  </si>
  <si>
    <t>Висше училище по телекомуникации и пощи - София</t>
  </si>
  <si>
    <t>Държавно предприятие „Център за предоставяне на услуги”</t>
  </si>
  <si>
    <t xml:space="preserve">Държавно предприятие „Единен системен оператор“ </t>
  </si>
  <si>
    <t>Фонд "Сигурност на електроенергийната система"</t>
  </si>
  <si>
    <t>d618</t>
  </si>
  <si>
    <t xml:space="preserve">        II.1. РАЗХОДИ ПО ДЕЙНОСТИ</t>
  </si>
  <si>
    <t>Мита и митнически такси</t>
  </si>
  <si>
    <t xml:space="preserve">                        ОТЧЕТНИ ДАННИ ЗА:</t>
  </si>
  <si>
    <t>0100</t>
  </si>
  <si>
    <t>0200</t>
  </si>
  <si>
    <t>0300</t>
  </si>
  <si>
    <t>0400</t>
  </si>
  <si>
    <t>0500</t>
  </si>
  <si>
    <t>0600</t>
  </si>
  <si>
    <t>1000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</si>
  <si>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</si>
  <si>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</si>
  <si>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</si>
  <si>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</si>
  <si>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</si>
  <si>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</si>
  <si>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</si>
  <si>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</si>
  <si>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</si>
  <si>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2000</t>
  </si>
  <si>
    <t>2100</t>
  </si>
  <si>
    <t>2200</t>
  </si>
  <si>
    <t>2300</t>
  </si>
  <si>
    <t>2400</t>
  </si>
  <si>
    <t>2500</t>
  </si>
  <si>
    <t>3000</t>
  </si>
  <si>
    <t>3200</t>
  </si>
  <si>
    <t>3300</t>
  </si>
  <si>
    <t>3400</t>
  </si>
  <si>
    <t>3500</t>
  </si>
  <si>
    <t>3700</t>
  </si>
  <si>
    <t>3800</t>
  </si>
  <si>
    <t>3900</t>
  </si>
  <si>
    <t>4000</t>
  </si>
  <si>
    <t>4100</t>
  </si>
  <si>
    <t>4200</t>
  </si>
  <si>
    <t>4300</t>
  </si>
  <si>
    <t>4400</t>
  </si>
  <si>
    <t>4500</t>
  </si>
  <si>
    <t>4600</t>
  </si>
  <si>
    <t>4700</t>
  </si>
  <si>
    <t>4800</t>
  </si>
  <si>
    <t>5300</t>
  </si>
  <si>
    <t>6100</t>
  </si>
  <si>
    <t>6200</t>
  </si>
  <si>
    <t>6300</t>
  </si>
  <si>
    <t>7100</t>
  </si>
  <si>
    <t>8200</t>
  </si>
  <si>
    <t>8300</t>
  </si>
  <si>
    <t>8400</t>
  </si>
  <si>
    <t>8500</t>
  </si>
  <si>
    <t>8600</t>
  </si>
  <si>
    <t>9900</t>
  </si>
  <si>
    <t>1701</t>
  </si>
  <si>
    <t>1702</t>
  </si>
  <si>
    <t>1703</t>
  </si>
  <si>
    <t>1704</t>
  </si>
  <si>
    <t>1705</t>
  </si>
  <si>
    <t>1706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</si>
  <si>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</si>
  <si>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</si>
  <si>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</si>
  <si>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</si>
  <si>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</si>
  <si>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</si>
  <si>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</si>
  <si>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</si>
  <si>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</si>
  <si>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1721</t>
  </si>
  <si>
    <t>1722</t>
  </si>
  <si>
    <t>1723</t>
  </si>
  <si>
    <t>1731</t>
  </si>
  <si>
    <t>1732</t>
  </si>
  <si>
    <t>1733</t>
  </si>
  <si>
    <t>1734</t>
  </si>
  <si>
    <t>1735</t>
  </si>
  <si>
    <t>1741</t>
  </si>
  <si>
    <t>1742</t>
  </si>
  <si>
    <t>1743</t>
  </si>
  <si>
    <t>1751</t>
  </si>
  <si>
    <t>1752</t>
  </si>
  <si>
    <t>1753</t>
  </si>
  <si>
    <t>1754</t>
  </si>
  <si>
    <t>1759</t>
  </si>
  <si>
    <t>1767</t>
  </si>
  <si>
    <t>1768</t>
  </si>
  <si>
    <t>1771</t>
  </si>
  <si>
    <t>1772</t>
  </si>
  <si>
    <t>1790</t>
  </si>
  <si>
    <t>1281</t>
  </si>
  <si>
    <t>1282</t>
  </si>
  <si>
    <t>1283</t>
  </si>
  <si>
    <t>1313</t>
  </si>
  <si>
    <t>3535</t>
  </si>
  <si>
    <t>1950</t>
  </si>
  <si>
    <t>2170</t>
  </si>
  <si>
    <t>2480</t>
  </si>
  <si>
    <t>9817</t>
  </si>
  <si>
    <t>2220</t>
  </si>
  <si>
    <t>1060</t>
  </si>
  <si>
    <t>5500</t>
  </si>
  <si>
    <t>5591</t>
  </si>
  <si>
    <t>5592</t>
  </si>
  <si>
    <t>5600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</si>
  <si>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</si>
  <si>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</si>
  <si>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</si>
  <si>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</si>
  <si>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</si>
  <si>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</si>
  <si>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</si>
  <si>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</si>
  <si>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</si>
  <si>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</si>
  <si>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</si>
  <si>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</si>
  <si>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</si>
  <si>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</si>
  <si>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</si>
  <si>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</si>
  <si>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</si>
  <si>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</si>
  <si>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</si>
  <si>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</si>
  <si>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</si>
  <si>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</si>
  <si>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</si>
  <si>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</si>
  <si>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</si>
  <si>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</si>
  <si>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</si>
  <si>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</si>
  <si>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</si>
  <si>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</si>
  <si>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</si>
  <si>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</si>
  <si>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</si>
  <si>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</si>
  <si>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</si>
  <si>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</si>
  <si>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</si>
  <si>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</si>
  <si>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</si>
  <si>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</si>
  <si>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</si>
  <si>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</si>
  <si>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</si>
  <si>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</si>
  <si>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</si>
  <si>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</si>
  <si>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</si>
  <si>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</si>
  <si>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</si>
  <si>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</si>
  <si>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</si>
  <si>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</si>
  <si>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</si>
  <si>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</si>
  <si>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</si>
  <si>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</si>
  <si>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</si>
  <si>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</si>
  <si>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</si>
  <si>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</si>
  <si>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5601</t>
  </si>
  <si>
    <t>5602</t>
  </si>
  <si>
    <t>5603</t>
  </si>
  <si>
    <t>5605</t>
  </si>
  <si>
    <t>5606</t>
  </si>
  <si>
    <t>5607</t>
  </si>
  <si>
    <t>5608</t>
  </si>
  <si>
    <t>5609</t>
  </si>
  <si>
    <t>5610</t>
  </si>
  <si>
    <t>5611</t>
  </si>
  <si>
    <t>5701</t>
  </si>
  <si>
    <t>5702</t>
  </si>
  <si>
    <t>5703</t>
  </si>
  <si>
    <t>5704</t>
  </si>
  <si>
    <t>5801</t>
  </si>
  <si>
    <t>5802</t>
  </si>
  <si>
    <t>5803</t>
  </si>
  <si>
    <t>5804</t>
  </si>
  <si>
    <t>5805</t>
  </si>
  <si>
    <t>5806</t>
  </si>
  <si>
    <t>5807</t>
  </si>
  <si>
    <t>5808</t>
  </si>
  <si>
    <t>5901</t>
  </si>
  <si>
    <t>5902</t>
  </si>
  <si>
    <t>5903</t>
  </si>
  <si>
    <t>5904</t>
  </si>
  <si>
    <t>5905</t>
  </si>
  <si>
    <t>5906</t>
  </si>
  <si>
    <t>5907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</si>
  <si>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</si>
  <si>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</si>
  <si>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</si>
  <si>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</si>
  <si>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</si>
  <si>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</si>
  <si>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</si>
  <si>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</si>
  <si>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</si>
  <si>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6101</t>
  </si>
  <si>
    <t>6102</t>
  </si>
  <si>
    <t>6103</t>
  </si>
  <si>
    <t>6104</t>
  </si>
  <si>
    <t>6105</t>
  </si>
  <si>
    <t>6106</t>
  </si>
  <si>
    <t>6107</t>
  </si>
  <si>
    <t>6108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</si>
  <si>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</si>
  <si>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</si>
  <si>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</si>
  <si>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</si>
  <si>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</si>
  <si>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</si>
  <si>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</si>
  <si>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</si>
  <si>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</si>
  <si>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</si>
  <si>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</si>
  <si>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</si>
  <si>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</si>
  <si>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</si>
  <si>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</si>
  <si>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</si>
  <si>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</si>
  <si>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</si>
  <si>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</si>
  <si>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</si>
  <si>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</si>
  <si>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</si>
  <si>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</si>
  <si>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6401</t>
  </si>
  <si>
    <t>6402</t>
  </si>
  <si>
    <t>6403</t>
  </si>
  <si>
    <t>6404</t>
  </si>
  <si>
    <t>6405</t>
  </si>
  <si>
    <t>6406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</si>
  <si>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</si>
  <si>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</si>
  <si>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</si>
  <si>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</si>
  <si>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</si>
  <si>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</si>
  <si>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</si>
  <si>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</si>
  <si>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</si>
  <si>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</si>
  <si>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</si>
  <si>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</si>
  <si>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</si>
  <si>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</si>
  <si>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</si>
  <si>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</si>
  <si>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</si>
  <si>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</si>
  <si>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</si>
  <si>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</si>
  <si>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</si>
  <si>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</si>
  <si>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</si>
  <si>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</si>
  <si>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</si>
  <si>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</si>
  <si>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</si>
  <si>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</si>
  <si>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</si>
  <si>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6701</t>
  </si>
  <si>
    <t>6702</t>
  </si>
  <si>
    <t>6703</t>
  </si>
  <si>
    <t>6704</t>
  </si>
  <si>
    <t>6705</t>
  </si>
  <si>
    <t>6706</t>
  </si>
  <si>
    <t>6707</t>
  </si>
  <si>
    <t>6801</t>
  </si>
  <si>
    <t>6802</t>
  </si>
  <si>
    <t>6803</t>
  </si>
  <si>
    <t>6804</t>
  </si>
  <si>
    <t>6805</t>
  </si>
  <si>
    <t>6806</t>
  </si>
  <si>
    <t>6807</t>
  </si>
  <si>
    <t>6808</t>
  </si>
  <si>
    <t>6901</t>
  </si>
  <si>
    <t>6902</t>
  </si>
  <si>
    <t>6903</t>
  </si>
  <si>
    <t>6904</t>
  </si>
  <si>
    <t>6905</t>
  </si>
  <si>
    <t>6906</t>
  </si>
  <si>
    <t>6907</t>
  </si>
  <si>
    <t>7001</t>
  </si>
  <si>
    <t>7002</t>
  </si>
  <si>
    <t>7003</t>
  </si>
  <si>
    <t>7004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</si>
  <si>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</si>
  <si>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</si>
  <si>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</si>
  <si>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</si>
  <si>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</si>
  <si>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</si>
  <si>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</si>
  <si>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</si>
  <si>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</si>
  <si>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</si>
  <si>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</si>
  <si>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</si>
  <si>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</si>
  <si>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</si>
  <si>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</si>
  <si>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</si>
  <si>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</si>
  <si>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</si>
  <si>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</si>
  <si>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</si>
  <si>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</si>
  <si>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</si>
  <si>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</si>
  <si>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</si>
  <si>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</si>
  <si>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</si>
  <si>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</si>
  <si>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</si>
  <si>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</si>
  <si>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</si>
  <si>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</si>
  <si>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</si>
  <si>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</si>
  <si>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</si>
  <si>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</si>
  <si>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</si>
  <si>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</si>
  <si>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</si>
  <si>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</si>
  <si>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</si>
  <si>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</si>
  <si>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</si>
  <si>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</si>
  <si>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</si>
  <si>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</si>
  <si>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</si>
  <si>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</si>
  <si>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</si>
  <si>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</si>
  <si>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</si>
  <si>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</si>
  <si>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</si>
  <si>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</si>
  <si>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</si>
  <si>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</si>
  <si>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</si>
  <si>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</si>
  <si>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</si>
  <si>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</si>
  <si>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</si>
  <si>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</si>
  <si>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</si>
  <si>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</si>
  <si>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</si>
  <si>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</si>
  <si>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</si>
  <si>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</si>
  <si>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</si>
  <si>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7501</t>
  </si>
  <si>
    <t>7502</t>
  </si>
  <si>
    <t>7503</t>
  </si>
  <si>
    <t>7504</t>
  </si>
  <si>
    <t>7505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</si>
  <si>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</si>
  <si>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</si>
  <si>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</si>
  <si>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</si>
  <si>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</si>
  <si>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</si>
  <si>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</si>
  <si>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</si>
  <si>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</si>
  <si>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</si>
  <si>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</si>
  <si>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</si>
  <si>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</si>
  <si>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</si>
  <si>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</si>
  <si>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</si>
  <si>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</si>
  <si>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</si>
  <si>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</si>
  <si>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</si>
  <si>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</si>
  <si>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7801</t>
  </si>
  <si>
    <t>7802</t>
  </si>
  <si>
    <t>7803</t>
  </si>
  <si>
    <t>7804</t>
  </si>
  <si>
    <t>7805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</si>
  <si>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</si>
  <si>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</si>
  <si>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</si>
  <si>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</si>
  <si>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</si>
  <si>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</si>
  <si>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</si>
  <si>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</si>
  <si>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</si>
  <si>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</si>
  <si>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</si>
  <si>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</si>
  <si>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>Разходи за лихви и отстъпки по облигации емитирани и търгувани на международните капиталови пазари</t>
  </si>
  <si>
    <t>участие във финансирането на брутното намаление за Нидерландия, Швеция, Дания и Австрия</t>
  </si>
  <si>
    <t>Субсидии и други текущи трансфери за финансови институции</t>
  </si>
  <si>
    <t>Субсидии и други текущи трансфери за юридически лица с нестопанска цел</t>
  </si>
  <si>
    <t>Разходи за лихви и отстъпки по облигации, емитирани и търгувани на международните капиталови пазари</t>
  </si>
  <si>
    <t>Субсидии и други текущи трансфери за нефинансови предприятия</t>
  </si>
  <si>
    <r>
      <t xml:space="preserve">                                  </t>
    </r>
    <r>
      <rPr>
        <b/>
        <i/>
        <sz val="14"/>
        <color indexed="20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БЮДЖЕТА</t>
    </r>
  </si>
  <si>
    <r>
      <t xml:space="preserve">                   </t>
    </r>
    <r>
      <rPr>
        <b/>
        <i/>
        <sz val="14"/>
        <color indexed="16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ЧУЖДИ СРЕДСТВА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</si>
  <si>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РА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</si>
  <si>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ДЕС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</si>
  <si>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ДМП</t>
    </r>
  </si>
  <si>
    <r>
      <rPr>
        <b/>
        <i/>
        <sz val="14"/>
        <color indexed="18"/>
        <rFont val="Times New Roman"/>
        <family val="1"/>
        <charset val="204"/>
      </rPr>
      <t>ОТЧЕТ</t>
    </r>
    <r>
      <rPr>
        <b/>
        <sz val="14"/>
        <rFont val="Times New Roman"/>
        <family val="1"/>
        <charset val="204"/>
      </rPr>
      <t xml:space="preserve"> ЗА КАСОВОТО ИЗПЪЛНЕНИЕ НА СМЕТКИТЕ ЗА СРЕДСТВАТА ОТ ЕВРОПЕЙСКИЯ СЪЮЗ - КСФ</t>
    </r>
  </si>
  <si>
    <r>
      <t xml:space="preserve">459 Други </t>
    </r>
    <r>
      <rPr>
        <i/>
        <sz val="12"/>
        <rFont val="Times New Roman Bold"/>
        <charset val="204"/>
      </rPr>
      <t>здравноосигурителни плащания</t>
    </r>
  </si>
  <si>
    <r>
      <t>А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бюджетни организации от подсектор "централно управление" (подсектор "ЦУ")</t>
    </r>
  </si>
  <si>
    <r>
      <t xml:space="preserve">    </t>
    </r>
    <r>
      <rPr>
        <b/>
        <i/>
        <sz val="14"/>
        <color indexed="20"/>
        <rFont val="Times New Roman CYR"/>
      </rPr>
      <t>А.1)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централния бюджет и разпоредителите с бюджет по държавния бюджет</t>
    </r>
  </si>
  <si>
    <r>
      <t xml:space="preserve">    </t>
    </r>
    <r>
      <rPr>
        <b/>
        <i/>
        <sz val="14"/>
        <color indexed="20"/>
        <rFont val="Times New Roman CYR"/>
      </rPr>
      <t xml:space="preserve"> А.2)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други бюджетни организации от подсектор "централно управление"</t>
    </r>
  </si>
  <si>
    <r>
      <t xml:space="preserve">    А.2.1)</t>
    </r>
    <r>
      <rPr>
        <b/>
        <sz val="12"/>
        <color indexed="62"/>
        <rFont val="Times New Roman CYR"/>
      </rPr>
      <t xml:space="preserve"> </t>
    </r>
    <r>
      <rPr>
        <b/>
        <sz val="12"/>
        <rFont val="Times New Roman CYR"/>
        <family val="1"/>
      </rPr>
      <t>кодове на държавните висши училища и Българската академия на науките</t>
    </r>
  </si>
  <si>
    <r>
      <t xml:space="preserve">        А.2.1а)</t>
    </r>
    <r>
      <rPr>
        <b/>
        <sz val="12"/>
        <color indexed="62"/>
        <rFont val="Times New Roman CYR"/>
      </rPr>
      <t xml:space="preserve"> </t>
    </r>
    <r>
      <rPr>
        <b/>
        <sz val="12"/>
        <rFont val="Times New Roman CYR"/>
        <family val="1"/>
      </rPr>
      <t>кодове на ДВУ и БАН, финансирани от</t>
    </r>
    <r>
      <rPr>
        <b/>
        <i/>
        <sz val="12"/>
        <rFont val="Times New Roman Bold"/>
      </rPr>
      <t xml:space="preserve"> </t>
    </r>
    <r>
      <rPr>
        <b/>
        <i/>
        <sz val="12"/>
        <color indexed="18"/>
        <rFont val="Times New Roman Bold"/>
      </rPr>
      <t>Министерството на образованието и науката</t>
    </r>
  </si>
  <si>
    <r>
      <t xml:space="preserve">Софийски университет </t>
    </r>
    <r>
      <rPr>
        <b/>
        <i/>
        <sz val="12"/>
        <color indexed="18"/>
        <rFont val="Times New Roman Bold"/>
      </rPr>
      <t>"Климент Охридски" - София</t>
    </r>
  </si>
  <si>
    <r>
      <t xml:space="preserve">Пловдивски университет </t>
    </r>
    <r>
      <rPr>
        <b/>
        <i/>
        <sz val="12"/>
        <color indexed="18"/>
        <rFont val="Times New Roman Bold"/>
      </rPr>
      <t>"Паисий Хилендарски" - Пловдив</t>
    </r>
  </si>
  <si>
    <r>
      <t>Университет</t>
    </r>
    <r>
      <rPr>
        <b/>
        <i/>
        <sz val="12"/>
        <color indexed="18"/>
        <rFont val="Times New Roman Cyr"/>
        <family val="1"/>
      </rPr>
      <t xml:space="preserve"> </t>
    </r>
    <r>
      <rPr>
        <b/>
        <i/>
        <sz val="12"/>
        <color indexed="18"/>
        <rFont val="Times New Roman Bold"/>
      </rPr>
      <t>"Проф. д-р Асен Златаров"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Бургас</t>
    </r>
  </si>
  <si>
    <r>
      <t xml:space="preserve">Великотърновки университет </t>
    </r>
    <r>
      <rPr>
        <b/>
        <i/>
        <sz val="12"/>
        <color indexed="18"/>
        <rFont val="Times New Roman Bold"/>
      </rPr>
      <t>"Св. св . Кирил и Методий" - В. Търново</t>
    </r>
  </si>
  <si>
    <r>
      <t>Югозападен университет</t>
    </r>
    <r>
      <rPr>
        <b/>
        <i/>
        <sz val="12"/>
        <color indexed="18"/>
        <rFont val="Times New Roman Cyr"/>
        <family val="1"/>
      </rPr>
      <t xml:space="preserve"> </t>
    </r>
    <r>
      <rPr>
        <b/>
        <i/>
        <sz val="12"/>
        <color indexed="18"/>
        <rFont val="Times New Roman Bold"/>
      </rPr>
      <t>"Неофит Рилски"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Благоевград</t>
    </r>
  </si>
  <si>
    <r>
      <t xml:space="preserve">Шуменски университет </t>
    </r>
    <r>
      <rPr>
        <b/>
        <i/>
        <sz val="12"/>
        <color indexed="18"/>
        <rFont val="Times New Roman Bold"/>
      </rPr>
      <t>"Епископ Константин Преславски" - Шумен</t>
    </r>
  </si>
  <si>
    <r>
      <t xml:space="preserve">Русенски университет </t>
    </r>
    <r>
      <rPr>
        <b/>
        <i/>
        <sz val="12"/>
        <color indexed="18"/>
        <rFont val="Times New Roman Bold"/>
      </rPr>
      <t>"Ангел Кънчев"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Русе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</si>
  <si>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</si>
  <si>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 - филиал Пловдив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</si>
  <si>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Варна</t>
    </r>
  </si>
  <si>
    <r>
      <t>Технически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Габрово</t>
    </r>
  </si>
  <si>
    <r>
      <t xml:space="preserve">Университет по </t>
    </r>
    <r>
      <rPr>
        <b/>
        <i/>
        <sz val="12"/>
        <color indexed="18"/>
        <rFont val="Times New Roman Bold"/>
      </rPr>
      <t>архитектура, строителство и геодезия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</si>
  <si>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Минно-геоложки университет </t>
    </r>
    <r>
      <rPr>
        <b/>
        <i/>
        <sz val="12"/>
        <color indexed="18"/>
        <rFont val="Times New Roman Bold"/>
      </rPr>
      <t>"Св. Ив. Рилски"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</si>
  <si>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>Лесотехнически</t>
    </r>
    <r>
      <rPr>
        <sz val="12"/>
        <color indexed="18"/>
        <rFont val="Times New Roman CYR"/>
        <family val="1"/>
      </rPr>
      <t xml:space="preserve"> университет -</t>
    </r>
    <r>
      <rPr>
        <b/>
        <i/>
        <sz val="12"/>
        <color indexed="18"/>
        <rFont val="Times New Roman Cyr"/>
        <family val="1"/>
      </rPr>
      <t xml:space="preserve"> </t>
    </r>
    <r>
      <rPr>
        <b/>
        <i/>
        <sz val="12"/>
        <color indexed="18"/>
        <rFont val="Times New Roman Bold"/>
      </rPr>
      <t>София</t>
    </r>
  </si>
  <si>
    <r>
      <t>Химико-технологичен и металургичен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</t>
    </r>
  </si>
  <si>
    <r>
      <t xml:space="preserve">Университет по </t>
    </r>
    <r>
      <rPr>
        <b/>
        <i/>
        <sz val="12"/>
        <color indexed="18"/>
        <rFont val="Times New Roman Bold"/>
      </rPr>
      <t>хранителни технологии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Пловдив</t>
    </r>
  </si>
  <si>
    <r>
      <t>Аграрен</t>
    </r>
    <r>
      <rPr>
        <b/>
        <i/>
        <sz val="12"/>
        <color indexed="18"/>
        <rFont val="Times New Roman Cyr"/>
        <family val="1"/>
      </rPr>
      <t xml:space="preserve"> </t>
    </r>
    <r>
      <rPr>
        <sz val="12"/>
        <color indexed="18"/>
        <rFont val="Times New Roman CYR"/>
        <family val="1"/>
      </rPr>
      <t xml:space="preserve">университет - </t>
    </r>
    <r>
      <rPr>
        <b/>
        <i/>
        <sz val="12"/>
        <color indexed="18"/>
        <rFont val="Times New Roman Bold"/>
      </rPr>
      <t>Пловдив</t>
    </r>
  </si>
  <si>
    <r>
      <t>Тракийски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Стара Загора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</si>
  <si>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София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</si>
  <si>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Пловдив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</si>
  <si>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</t>
    </r>
    <r>
      <rPr>
        <b/>
        <i/>
        <sz val="12"/>
        <color indexed="18"/>
        <rFont val="Times New Roman Bold"/>
      </rPr>
      <t>"Проф. д-р Параскев Иванов Стоянов"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Варна</t>
    </r>
  </si>
  <si>
    <r>
      <t>Тракийски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Стара Загора - медицински факултет</t>
    </r>
  </si>
  <si>
    <r>
      <t>Медицински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Плевен</t>
    </r>
  </si>
  <si>
    <r>
      <t xml:space="preserve">Университет за </t>
    </r>
    <r>
      <rPr>
        <b/>
        <i/>
        <sz val="12"/>
        <color indexed="18"/>
        <rFont val="Times New Roman Bold"/>
      </rPr>
      <t>национално и световно стопанство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</si>
  <si>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>Икономически</t>
    </r>
    <r>
      <rPr>
        <sz val="12"/>
        <color indexed="18"/>
        <rFont val="Times New Roman CYR"/>
        <family val="1"/>
      </rPr>
      <t xml:space="preserve"> университет - </t>
    </r>
    <r>
      <rPr>
        <b/>
        <i/>
        <sz val="12"/>
        <color indexed="18"/>
        <rFont val="Times New Roman Bold"/>
      </rPr>
      <t>Варна</t>
    </r>
  </si>
  <si>
    <r>
      <t xml:space="preserve">Стопанска академия </t>
    </r>
    <r>
      <rPr>
        <b/>
        <i/>
        <sz val="12"/>
        <color indexed="18"/>
        <rFont val="Times New Roman Bold"/>
      </rPr>
      <t>"Димитър Ценов"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Свищов</t>
    </r>
  </si>
  <si>
    <r>
      <t xml:space="preserve">Държавна музикална академия </t>
    </r>
    <r>
      <rPr>
        <b/>
        <i/>
        <sz val="12"/>
        <color indexed="18"/>
        <rFont val="Times New Roman Bold"/>
      </rPr>
      <t>"Панчо Владигеров"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</si>
  <si>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Национална академия за театрално и филмово изкуство </t>
    </r>
    <r>
      <rPr>
        <b/>
        <i/>
        <sz val="12"/>
        <color indexed="18"/>
        <rFont val="Times New Roman Bold"/>
      </rPr>
      <t xml:space="preserve">"Кр. Сарафов" </t>
    </r>
    <r>
      <rPr>
        <sz val="12"/>
        <color indexed="18"/>
        <rFont val="Times New Roman Bold"/>
      </rPr>
      <t xml:space="preserve">- </t>
    </r>
    <r>
      <rPr>
        <b/>
        <i/>
        <sz val="12"/>
        <color indexed="18"/>
        <rFont val="Times New Roman Bold"/>
      </rPr>
      <t>София</t>
    </r>
  </si>
  <si>
    <r>
      <t xml:space="preserve">Национална </t>
    </r>
    <r>
      <rPr>
        <b/>
        <i/>
        <sz val="12"/>
        <color indexed="18"/>
        <rFont val="Times New Roman Bold"/>
      </rPr>
      <t>художествена</t>
    </r>
    <r>
      <rPr>
        <sz val="12"/>
        <color indexed="18"/>
        <rFont val="Times New Roman CYR"/>
        <family val="1"/>
      </rPr>
      <t xml:space="preserve"> академия - </t>
    </r>
    <r>
      <rPr>
        <b/>
        <i/>
        <sz val="12"/>
        <color indexed="18"/>
        <rFont val="Times New Roman Bold"/>
      </rPr>
      <t>София</t>
    </r>
  </si>
  <si>
    <r>
      <t>Академия за</t>
    </r>
    <r>
      <rPr>
        <sz val="12"/>
        <color indexed="18"/>
        <rFont val="Times New Roman Bold"/>
      </rPr>
      <t xml:space="preserve"> </t>
    </r>
    <r>
      <rPr>
        <b/>
        <i/>
        <sz val="12"/>
        <color indexed="18"/>
        <rFont val="Times New Roman Bold"/>
      </rPr>
      <t>музикално, танцово и изобразително изкуство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Пловдив</t>
    </r>
  </si>
  <si>
    <r>
      <t xml:space="preserve">Национална </t>
    </r>
    <r>
      <rPr>
        <b/>
        <i/>
        <sz val="12"/>
        <color indexed="18"/>
        <rFont val="Times New Roman Bold"/>
      </rPr>
      <t>спортна</t>
    </r>
    <r>
      <rPr>
        <sz val="12"/>
        <color indexed="18"/>
        <rFont val="Times New Roman CYR"/>
        <family val="1"/>
      </rPr>
      <t xml:space="preserve"> академия </t>
    </r>
    <r>
      <rPr>
        <b/>
        <i/>
        <sz val="12"/>
        <color indexed="18"/>
        <rFont val="Times New Roman Bold"/>
      </rPr>
      <t>"Васил Левски"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</si>
  <si>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Висше строително училище </t>
    </r>
    <r>
      <rPr>
        <b/>
        <i/>
        <sz val="12"/>
        <color indexed="18"/>
        <rFont val="Times New Roman Bold"/>
      </rPr>
      <t xml:space="preserve">"Любен Каравелов" </t>
    </r>
    <r>
      <rPr>
        <sz val="12"/>
        <color indexed="18"/>
        <rFont val="Times New Roman Bold"/>
      </rPr>
      <t xml:space="preserve">- </t>
    </r>
    <r>
      <rPr>
        <b/>
        <i/>
        <sz val="12"/>
        <color indexed="18"/>
        <rFont val="Times New Roman Bold"/>
      </rPr>
      <t>София</t>
    </r>
  </si>
  <si>
    <r>
      <t xml:space="preserve">Висше транспортно училище </t>
    </r>
    <r>
      <rPr>
        <b/>
        <i/>
        <sz val="12"/>
        <color indexed="18"/>
        <rFont val="Times New Roman Bold"/>
      </rPr>
      <t xml:space="preserve">"Тодор Каблешков" </t>
    </r>
    <r>
      <rPr>
        <sz val="12"/>
        <color indexed="18"/>
        <rFont val="Times New Roman Bold"/>
      </rPr>
      <t xml:space="preserve">- </t>
    </r>
    <r>
      <rPr>
        <b/>
        <i/>
        <sz val="12"/>
        <color indexed="18"/>
        <rFont val="Times New Roman Bold"/>
      </rPr>
      <t>София</t>
    </r>
  </si>
  <si>
    <r>
      <t>Университет по</t>
    </r>
    <r>
      <rPr>
        <sz val="12"/>
        <color indexed="18"/>
        <rFont val="Times New Roman Bold"/>
      </rPr>
      <t xml:space="preserve"> </t>
    </r>
    <r>
      <rPr>
        <b/>
        <i/>
        <sz val="12"/>
        <color indexed="18"/>
        <rFont val="Times New Roman Bold"/>
      </rPr>
      <t>библиотекознание и информационни технологии</t>
    </r>
    <r>
      <rPr>
        <sz val="12"/>
        <color indexed="18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  <r>
      <rPr>
        <sz val="12"/>
        <color indexed="18"/>
        <rFont val="Times New Roman Bold"/>
      </rPr>
      <t xml:space="preserve"> </t>
    </r>
  </si>
  <si>
    <r>
      <t>Българска академия на науките</t>
    </r>
    <r>
      <rPr>
        <sz val="12"/>
        <color indexed="16"/>
        <rFont val="Times New Roman Bold"/>
      </rPr>
      <t xml:space="preserve"> - </t>
    </r>
    <r>
      <rPr>
        <b/>
        <i/>
        <sz val="12"/>
        <color indexed="16"/>
        <rFont val="Times New Roman Bold"/>
      </rPr>
      <t>София</t>
    </r>
  </si>
  <si>
    <r>
      <t xml:space="preserve">        А.2.1.б)</t>
    </r>
    <r>
      <rPr>
        <b/>
        <sz val="12"/>
        <color indexed="18"/>
        <rFont val="Times New Roman CYR"/>
      </rPr>
      <t xml:space="preserve"> </t>
    </r>
    <r>
      <rPr>
        <b/>
        <sz val="11"/>
        <rFont val="Times New Roman CYR"/>
        <family val="1"/>
      </rPr>
      <t xml:space="preserve">кодове на ДВУ и ВА "Г. С. Раковски", финансирани от </t>
    </r>
    <r>
      <rPr>
        <b/>
        <i/>
        <sz val="11"/>
        <color indexed="18"/>
        <rFont val="Times New Roman Bold"/>
      </rPr>
      <t>Министерството на отбраната</t>
    </r>
  </si>
  <si>
    <r>
      <t xml:space="preserve">Военна академия </t>
    </r>
    <r>
      <rPr>
        <b/>
        <i/>
        <sz val="12"/>
        <color indexed="18"/>
        <rFont val="Times New Roman Bold"/>
      </rPr>
      <t>"Г. С. Раковски"</t>
    </r>
    <r>
      <rPr>
        <b/>
        <i/>
        <sz val="12"/>
        <rFont val="Times New Roman Bold"/>
      </rPr>
      <t xml:space="preserve"> - </t>
    </r>
    <r>
      <rPr>
        <b/>
        <i/>
        <sz val="12"/>
        <color indexed="18"/>
        <rFont val="Times New Roman Bold"/>
      </rPr>
      <t>София</t>
    </r>
  </si>
  <si>
    <r>
      <t xml:space="preserve">Национален </t>
    </r>
    <r>
      <rPr>
        <b/>
        <i/>
        <sz val="12"/>
        <color indexed="18"/>
        <rFont val="Times New Roman Bold"/>
      </rPr>
      <t>военен</t>
    </r>
    <r>
      <rPr>
        <sz val="12"/>
        <rFont val="Times New Roman Cyr"/>
        <family val="1"/>
      </rPr>
      <t xml:space="preserve"> университет </t>
    </r>
    <r>
      <rPr>
        <b/>
        <i/>
        <sz val="12"/>
        <color indexed="18"/>
        <rFont val="Times New Roman Bold"/>
      </rPr>
      <t>"Васил Левски"</t>
    </r>
    <r>
      <rPr>
        <sz val="12"/>
        <color indexed="18"/>
        <rFont val="Times New Roman Bold"/>
      </rPr>
      <t xml:space="preserve"> </t>
    </r>
    <r>
      <rPr>
        <sz val="12"/>
        <rFont val="Times New Roman Bold"/>
      </rPr>
      <t xml:space="preserve">- </t>
    </r>
    <r>
      <rPr>
        <b/>
        <i/>
        <sz val="12"/>
        <color indexed="18"/>
        <rFont val="Times New Roman Bold"/>
      </rPr>
      <t>Велико Търново</t>
    </r>
  </si>
  <si>
    <r>
      <t xml:space="preserve">Висше </t>
    </r>
    <r>
      <rPr>
        <b/>
        <i/>
        <sz val="12"/>
        <color indexed="18"/>
        <rFont val="Times New Roman Bold"/>
      </rPr>
      <t>военноморско</t>
    </r>
    <r>
      <rPr>
        <sz val="12"/>
        <rFont val="Times New Roman Cyr"/>
        <family val="1"/>
      </rPr>
      <t xml:space="preserve"> училище </t>
    </r>
    <r>
      <rPr>
        <b/>
        <i/>
        <sz val="12"/>
        <color indexed="18"/>
        <rFont val="Times New Roman Bold"/>
      </rPr>
      <t>"Н. Й. Вапцаров"</t>
    </r>
    <r>
      <rPr>
        <b/>
        <i/>
        <sz val="12"/>
        <color indexed="17"/>
        <rFont val="Times New Roman Bold"/>
      </rPr>
      <t xml:space="preserve"> </t>
    </r>
    <r>
      <rPr>
        <sz val="12"/>
        <rFont val="Times New Roman Bold"/>
      </rPr>
      <t xml:space="preserve">- </t>
    </r>
    <r>
      <rPr>
        <b/>
        <i/>
        <sz val="12"/>
        <color indexed="18"/>
        <rFont val="Times New Roman Bold"/>
      </rPr>
      <t>Варна</t>
    </r>
  </si>
  <si>
    <r>
      <t xml:space="preserve">    А.2.2)</t>
    </r>
    <r>
      <rPr>
        <b/>
        <sz val="12"/>
        <color indexed="18"/>
        <rFont val="Times New Roman CYR"/>
      </rPr>
      <t xml:space="preserve"> </t>
    </r>
    <r>
      <rPr>
        <b/>
        <sz val="11"/>
        <rFont val="Times New Roman CYR"/>
        <family val="1"/>
      </rPr>
      <t>кодове на други разпоредители с бюджет по чл. 13, ал. 3 от ЗПФ</t>
    </r>
  </si>
  <si>
    <r>
      <t xml:space="preserve">    А.2.3)</t>
    </r>
    <r>
      <rPr>
        <b/>
        <sz val="12"/>
        <color indexed="10"/>
        <rFont val="Times New Roman CYR"/>
      </rPr>
      <t xml:space="preserve"> </t>
    </r>
    <r>
      <rPr>
        <b/>
        <sz val="11"/>
        <rFont val="Times New Roman CYR"/>
        <family val="1"/>
      </rPr>
      <t>кодове на разпоредители с бюджет по чл. 13, ал. 4 от ЗПФ</t>
    </r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</si>
  <si>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</si>
  <si>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</si>
  <si>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</si>
  <si>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</si>
  <si>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</si>
  <si>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</si>
  <si>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</si>
  <si>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</si>
  <si>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</si>
  <si>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</si>
  <si>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</si>
  <si>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</si>
  <si>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</si>
  <si>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</si>
  <si>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</si>
  <si>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</si>
  <si>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</si>
  <si>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</si>
  <si>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</si>
  <si>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</si>
  <si>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</si>
  <si>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</si>
  <si>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</si>
  <si>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</si>
  <si>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</si>
  <si>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</si>
  <si>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</si>
  <si>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t>Аврен</t>
  </si>
  <si>
    <t>Аксаково</t>
  </si>
  <si>
    <t>Белослав</t>
  </si>
  <si>
    <t>Бяла</t>
  </si>
  <si>
    <t>Варна</t>
  </si>
  <si>
    <t>Ветрино</t>
  </si>
  <si>
    <t>Вълчидол</t>
  </si>
  <si>
    <t>Девня</t>
  </si>
  <si>
    <t>Долни Чифлик</t>
  </si>
  <si>
    <t>Дългопол</t>
  </si>
  <si>
    <t>Провадия</t>
  </si>
  <si>
    <t>Суворово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</si>
  <si>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</si>
  <si>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</si>
  <si>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</si>
  <si>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</si>
  <si>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</si>
  <si>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</si>
  <si>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</si>
  <si>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</si>
  <si>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</si>
  <si>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</si>
  <si>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</si>
  <si>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</si>
  <si>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</si>
  <si>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</si>
  <si>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</si>
  <si>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</si>
  <si>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</si>
  <si>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</si>
  <si>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</si>
  <si>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</si>
  <si>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</si>
  <si>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t>Борован</t>
  </si>
  <si>
    <t>Бяла Слатина</t>
  </si>
  <si>
    <t>Враца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</si>
  <si>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</si>
  <si>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</si>
  <si>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</si>
  <si>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</si>
  <si>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</si>
  <si>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</si>
  <si>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</si>
  <si>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t>Габрово</t>
  </si>
  <si>
    <t>Дряново</t>
  </si>
  <si>
    <t>Севлиево</t>
  </si>
  <si>
    <t>Трявна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</si>
  <si>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</si>
  <si>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</si>
  <si>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</si>
  <si>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</si>
  <si>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</si>
  <si>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</si>
  <si>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</si>
  <si>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</si>
  <si>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</si>
  <si>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</si>
  <si>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</si>
  <si>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</si>
  <si>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</si>
  <si>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</si>
  <si>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</si>
  <si>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</si>
  <si>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</si>
  <si>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</si>
  <si>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</si>
  <si>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</si>
  <si>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</si>
  <si>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</si>
  <si>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</si>
  <si>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</si>
  <si>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</si>
  <si>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</si>
  <si>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</si>
  <si>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</si>
  <si>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</si>
  <si>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</si>
  <si>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</si>
  <si>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</si>
  <si>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</si>
  <si>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</si>
  <si>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</si>
  <si>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</si>
  <si>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</si>
  <si>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</si>
  <si>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</si>
  <si>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</si>
  <si>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</si>
  <si>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</si>
  <si>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</si>
  <si>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</si>
  <si>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</si>
  <si>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</si>
  <si>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</si>
  <si>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</si>
  <si>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</si>
  <si>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</si>
  <si>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</si>
  <si>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</si>
  <si>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</si>
  <si>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</si>
  <si>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</si>
  <si>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t>Брезник</t>
  </si>
  <si>
    <t>Земен</t>
  </si>
  <si>
    <t>Ковачевци</t>
  </si>
  <si>
    <t>Перник</t>
  </si>
  <si>
    <t>Радомир</t>
  </si>
  <si>
    <t>Трън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</si>
  <si>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</si>
  <si>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</si>
  <si>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</si>
  <si>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</si>
  <si>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</si>
  <si>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</si>
  <si>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</si>
  <si>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</si>
  <si>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</si>
  <si>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</si>
  <si>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t>Кнежа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</si>
  <si>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</si>
  <si>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</si>
  <si>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</si>
  <si>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</si>
  <si>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</si>
  <si>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</si>
  <si>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</si>
  <si>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</si>
  <si>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</si>
  <si>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</si>
  <si>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</si>
  <si>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</si>
  <si>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</si>
  <si>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</si>
  <si>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</si>
  <si>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</si>
  <si>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</si>
  <si>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</si>
  <si>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</si>
  <si>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</si>
  <si>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</si>
  <si>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</si>
  <si>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</si>
  <si>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</si>
  <si>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</si>
  <si>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</si>
  <si>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</si>
  <si>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</si>
  <si>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</si>
  <si>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</si>
  <si>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</si>
  <si>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</si>
  <si>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</si>
  <si>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</si>
  <si>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</si>
  <si>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</si>
  <si>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</si>
  <si>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</si>
  <si>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</si>
  <si>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t>Котел</t>
  </si>
  <si>
    <t>Нова Загора</t>
  </si>
  <si>
    <t>Сливен</t>
  </si>
  <si>
    <t>Твърдица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</si>
  <si>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</si>
  <si>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</si>
  <si>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</si>
  <si>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</si>
  <si>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</si>
  <si>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</si>
  <si>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</si>
  <si>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</si>
  <si>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</si>
  <si>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</si>
  <si>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</si>
  <si>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</si>
  <si>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</si>
  <si>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</si>
  <si>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</si>
  <si>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</si>
  <si>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</si>
  <si>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</si>
  <si>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</si>
  <si>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</si>
  <si>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</si>
  <si>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</si>
  <si>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</si>
  <si>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</si>
  <si>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</si>
  <si>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</si>
  <si>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</si>
  <si>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</si>
  <si>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</si>
  <si>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</si>
  <si>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</si>
  <si>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</si>
  <si>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</si>
  <si>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</si>
  <si>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</si>
  <si>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</si>
  <si>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</si>
  <si>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</si>
  <si>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</si>
  <si>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</si>
  <si>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</si>
  <si>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</si>
  <si>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</si>
  <si>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t>Антоново</t>
  </si>
  <si>
    <t>Омуртаг</t>
  </si>
  <si>
    <t>Опака</t>
  </si>
  <si>
    <t>Попово</t>
  </si>
  <si>
    <t>Търговище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</si>
  <si>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</si>
  <si>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</si>
  <si>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</si>
  <si>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</si>
  <si>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</si>
  <si>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</si>
  <si>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</si>
  <si>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</si>
  <si>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</si>
  <si>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</si>
  <si>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</si>
  <si>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</si>
  <si>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</si>
  <si>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</si>
  <si>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</si>
  <si>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</si>
  <si>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</si>
  <si>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</si>
  <si>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</si>
  <si>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</si>
  <si>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</si>
  <si>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t>Болярово</t>
  </si>
  <si>
    <t>Елхово</t>
  </si>
  <si>
    <t>Стралджа</t>
  </si>
  <si>
    <t>Тунджа</t>
  </si>
  <si>
    <t>Ямбол</t>
  </si>
  <si>
    <t>възстановени трансфери за ЦБ (-)</t>
  </si>
  <si>
    <t>- получени трансфери (+/-)</t>
  </si>
  <si>
    <r>
      <t xml:space="preserve">данък върху </t>
    </r>
    <r>
      <rPr>
        <sz val="12"/>
        <rFont val="Times New Roman CYR"/>
        <family val="1"/>
        <charset val="204"/>
      </rPr>
      <t>разходи, предоставяни в натура</t>
    </r>
  </si>
  <si>
    <t>Получени чрез небюджетни предприятия средства от КФП по международни и други програми</t>
  </si>
  <si>
    <t xml:space="preserve">получени чрез нефинансови предприятия текущи трансфери от КФП по международни и други  програми </t>
  </si>
  <si>
    <t>получени чрез финансови институции текущи трансфери от КФП по международни и други  програми</t>
  </si>
  <si>
    <t xml:space="preserve">получени чрез нестопански организации текущи трансфери от КФП по международни и други  програми </t>
  </si>
  <si>
    <t>получени чрез предприятия от чужбина текущи трансфери от КФП по международни и други  програми</t>
  </si>
  <si>
    <t xml:space="preserve">получени чрез нефинансови предприятия капиталови трансфери от КФП по международни и други  програми </t>
  </si>
  <si>
    <t xml:space="preserve">получени чрез финансови институции капиталови трансфери от КФП по международни и други  програми </t>
  </si>
  <si>
    <t>получени чрез нестопански организации капиталови трансфери от КФП по международни и други  програми</t>
  </si>
  <si>
    <t>получени чрез предприятия от чужбина капиталови трансфери от КФП по международни и други  програми</t>
  </si>
  <si>
    <t xml:space="preserve">      в т.ч. данък върху таксиметров превоз на пътници</t>
  </si>
  <si>
    <t>Платени лихви по финансов лизинг и търговски кредит</t>
  </si>
  <si>
    <t>Платени лихви по заеми, предоставени от централния бюджет и бюджетни организации</t>
  </si>
  <si>
    <t>Предоставена възмездна финансова помощ (нето)</t>
  </si>
  <si>
    <r>
      <t>предоставени</t>
    </r>
    <r>
      <rPr>
        <sz val="12"/>
        <rFont val="Times New Roman CYR"/>
        <family val="1"/>
        <charset val="204"/>
      </rPr>
      <t xml:space="preserve"> средства по възмездна финансова помощ (-)</t>
    </r>
  </si>
  <si>
    <r>
      <t>възстановени</t>
    </r>
    <r>
      <rPr>
        <sz val="12"/>
        <rFont val="Times New Roman CYR"/>
        <family val="1"/>
        <charset val="204"/>
      </rPr>
      <t xml:space="preserve"> суми по възмездна финансова помощ (+)</t>
    </r>
  </si>
  <si>
    <t>323 Училища по културата и училища по изкуствата</t>
  </si>
  <si>
    <t>321 Специални училища и центрове за специална образователна подкрепа</t>
  </si>
  <si>
    <t>322 Неспециализирани училища, без професионални гимназии</t>
  </si>
  <si>
    <t>325 Български училища в чужбина</t>
  </si>
  <si>
    <t>326 Професионални гимназии и паралелки за професионална подготовка</t>
  </si>
  <si>
    <t>327 Училища в места за лишаване от свобода</t>
  </si>
  <si>
    <t>337 Център за подкрепа за личностно развитие</t>
  </si>
  <si>
    <t>338 Ресурсно подпомагане</t>
  </si>
  <si>
    <t>223 Държавна агенция "Разузнаване"</t>
  </si>
  <si>
    <t>311 Детски градини</t>
  </si>
  <si>
    <t>312 Специални групи в детски градини за деца със СОП</t>
  </si>
  <si>
    <t>431 Детски ясли, детски кухни и яслени групи в детска градина</t>
  </si>
  <si>
    <t>455 Плащания за лекарствени продукти, медицински изделия и диетични храни за специални медицински цели за домашно лечение на територията на страната</t>
  </si>
  <si>
    <t>457 Плащания за медицински изделия прилагани в болничната медицинска помощ</t>
  </si>
  <si>
    <t>Платени лихви по активирани гаранции по заеми от  банки в страната</t>
  </si>
  <si>
    <t>приходи от лихви по заеми, предоставени на бюджетни организации</t>
  </si>
  <si>
    <t>вноски за фонд "ИЕЯС" и фонд "РАО"</t>
  </si>
  <si>
    <t>1. Персонал</t>
  </si>
  <si>
    <t>§§ 1 - 8</t>
  </si>
  <si>
    <t xml:space="preserve">1.1. Заплати и възнаграждения за персонала, нает по трудови и служебни прав. </t>
  </si>
  <si>
    <t xml:space="preserve">1.2. Други възнаграждения и плащания за персонала </t>
  </si>
  <si>
    <t>1.3. Осигурителни вноски</t>
  </si>
  <si>
    <t xml:space="preserve">2. Издръжка </t>
  </si>
  <si>
    <t xml:space="preserve">3. Лихви </t>
  </si>
  <si>
    <t>4. Социални разходи, стипендии</t>
  </si>
  <si>
    <t xml:space="preserve">5.Субсидии </t>
  </si>
  <si>
    <t>6. Придобиване на нeфинансови актииви</t>
  </si>
  <si>
    <t>7. Капиталови трансфери</t>
  </si>
  <si>
    <t>8. Предоставени текущи и капиталови трансфери за чужбина</t>
  </si>
  <si>
    <t xml:space="preserve">9. Прираст на държавния резерв и изкупуване на земеделска продукция </t>
  </si>
  <si>
    <t>10. Резерв за непредвидини и неотложни разходи</t>
  </si>
  <si>
    <t>§ 49</t>
  </si>
  <si>
    <t>§§ 43 - 45</t>
  </si>
  <si>
    <t xml:space="preserve">    в т.ч.  приходи от вноски</t>
  </si>
  <si>
    <t>приходни §§ 36-08 и 36-10</t>
  </si>
  <si>
    <t>приходни §§ 25-00, 26-00, 27-00, 36-08 и 36-10</t>
  </si>
  <si>
    <t>приходни §§ 36-01, 36-05 и 36-19</t>
  </si>
  <si>
    <t xml:space="preserve">     в т.ч. изменение на средства по сметки, включени в единната сметка</t>
  </si>
  <si>
    <t>финансиращ § 96-00</t>
  </si>
  <si>
    <t>448 Центрове за комплексно обслужване на деца с увреждания и хронични заболявания</t>
  </si>
  <si>
    <t>7900</t>
  </si>
  <si>
    <t>Министерство за Българското председателство на Съвета на Европейския съюз 2018</t>
  </si>
  <si>
    <t>458 Плащания за лекарствени продукти в условия на болнична медицинска помощ</t>
  </si>
  <si>
    <t>513 Помощи по Закона за хората с увреждания</t>
  </si>
  <si>
    <t>516 Помощи по Закона за ветераните от войните на Република България</t>
  </si>
  <si>
    <t>Вноска в общия бюджет на Европейския съюз</t>
  </si>
  <si>
    <t>c783</t>
  </si>
  <si>
    <t>i12:u149</t>
  </si>
  <si>
    <t>IV. Вноска в общия бюджет на ЕС</t>
  </si>
  <si>
    <t xml:space="preserve"> 2. Приходи от такси и вноски</t>
  </si>
  <si>
    <r>
      <t xml:space="preserve">получени от общини трансфери за други целеви разходи от ЦБ чрез кодове в СЕБРА </t>
    </r>
    <r>
      <rPr>
        <sz val="12"/>
        <color indexed="18"/>
        <rFont val="Times New Roman CYR"/>
        <charset val="204"/>
      </rPr>
      <t xml:space="preserve">488 </t>
    </r>
    <r>
      <rPr>
        <sz val="12"/>
        <color indexed="16"/>
        <rFont val="Times New Roman CYR"/>
        <charset val="204"/>
      </rPr>
      <t>002</t>
    </r>
    <r>
      <rPr>
        <sz val="12"/>
        <color indexed="18"/>
        <rFont val="Times New Roman CYR"/>
        <charset val="204"/>
      </rPr>
      <t xml:space="preserve"> ххх-х</t>
    </r>
  </si>
  <si>
    <r>
      <t>получени от общини трансфери за други целеви разходи от ЦБ чрез  кодовете в СЕБРА</t>
    </r>
    <r>
      <rPr>
        <sz val="12"/>
        <color indexed="18"/>
        <rFont val="Times New Roman CYR"/>
        <charset val="204"/>
      </rPr>
      <t xml:space="preserve"> 488</t>
    </r>
    <r>
      <rPr>
        <sz val="12"/>
        <rFont val="Times New Roman CYR"/>
        <charset val="204"/>
      </rPr>
      <t xml:space="preserve"> </t>
    </r>
    <r>
      <rPr>
        <sz val="12"/>
        <color indexed="16"/>
        <rFont val="Times New Roman CYR"/>
        <charset val="204"/>
      </rPr>
      <t>001</t>
    </r>
    <r>
      <rPr>
        <sz val="12"/>
        <color indexed="18"/>
        <rFont val="Times New Roman CYR"/>
        <charset val="204"/>
      </rPr>
      <t xml:space="preserve"> ххх-х</t>
    </r>
  </si>
  <si>
    <t xml:space="preserve"> 3. Други безвъзмездно получени средства по международни и други програми</t>
  </si>
  <si>
    <t xml:space="preserve">I. ПРИХОДИ, ПОМОЩИ И ДАРЕНИЯ </t>
  </si>
  <si>
    <t>561 Социални услуги в домашна среда</t>
  </si>
  <si>
    <t>562 Асистенти за лична помощ</t>
  </si>
  <si>
    <t>прехвърлени/възстановени акумулирани средства от осигурителни вноски</t>
  </si>
  <si>
    <t>- предоставени трансфери (+/-)</t>
  </si>
  <si>
    <t>605 Минерални води и бани</t>
  </si>
  <si>
    <t>ресурс на база нерециклираните отпадъци от опаковки от пластмаса</t>
  </si>
  <si>
    <t>Бланка версия 1.01 от 2021г.</t>
  </si>
  <si>
    <t>Уточнен план 2021 - ПРИХОДИ</t>
  </si>
  <si>
    <t>Отчет 2021 - ПРИХОДИ</t>
  </si>
  <si>
    <t>за доходи на  еднолични търговци, свободни професии, извънтрудови правоотношения и др.</t>
  </si>
  <si>
    <t>патентен данък и данък върху таксиметров превоз на пътници</t>
  </si>
  <si>
    <t>окончателен данък върху доходите от лихви по банкови сметки на местните физически лица</t>
  </si>
  <si>
    <t>окончателен данък  върху доходи на местни и чуждестранни физически лица по чл. 37 и 38 от ЗДДФЛ</t>
  </si>
  <si>
    <t>данък при източника върху доходи на чуждестранни юридически лица</t>
  </si>
  <si>
    <t>данък върху хазартната дейност</t>
  </si>
  <si>
    <t>Уточнен план 2021 - РАЗХОДИ - рекапитулация</t>
  </si>
  <si>
    <t>Отчет 2021 - РАЗХОДИ - рекапитулация</t>
  </si>
  <si>
    <t>Уточнен план 2021 - ТРАНСФЕРИ и ВРЕМ. БЕЗЛ. ЗАЕМИ</t>
  </si>
  <si>
    <t xml:space="preserve">     Отчет 2021 - ТРАНСФЕРИ и ВРЕМ. БЕЗЛ. ЗАЕМИ</t>
  </si>
  <si>
    <t>Уточнен план 2021 - БЮДЖЕТНО САЛДО</t>
  </si>
  <si>
    <t xml:space="preserve">               Отчет 2021 - БЮДЖЕТНО САЛДО</t>
  </si>
  <si>
    <t>Уточнен план 2021 - ФИНАНСИРАНЕ НА БЮДЖЕТНО САЛДО</t>
  </si>
  <si>
    <t>Отчет 2021-ФИНАНСИРАНЕ НА БЮДЖЕТНО САЛДО</t>
  </si>
  <si>
    <t>Годишен         уточнен план                           2021 г.</t>
  </si>
  <si>
    <t>ОТЧЕТ               2021 г.</t>
  </si>
  <si>
    <t>оп/дейност</t>
  </si>
  <si>
    <t>Уточнен план 2021</t>
  </si>
  <si>
    <t>Отчет 2021</t>
  </si>
  <si>
    <t>ДГ КАЛИНКА КВ.РУДНИК</t>
  </si>
  <si>
    <t>b1446</t>
  </si>
  <si>
    <t>endprint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</si>
</sst>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77" formatCode="_-* #,##0.00\ _ë_â_-;\-* #,##0.00\ _ë_â_-;_-* &quot;-&quot;??\ _ë_â_-;_-@_-"/>
    <numFmt numFmtId="178" formatCode="0.0"/>
    <numFmt numFmtId="179" formatCode="dd\.m\.yyyy\ &quot;г.&quot;;@"/>
    <numFmt numFmtId="180" formatCode="000"/>
    <numFmt numFmtId="181" formatCode="0#&quot;-&quot;0#"/>
    <numFmt numFmtId="182" formatCode="0000"/>
    <numFmt numFmtId="183" formatCode="00&quot;-&quot;0#"/>
    <numFmt numFmtId="184" formatCode="0&quot; &quot;#&quot; &quot;#"/>
    <numFmt numFmtId="186" formatCode="0&quot; &quot;0&quot; &quot;0&quot; &quot;0"/>
    <numFmt numFmtId="187" formatCode="000&quot; &quot;000&quot; &quot;000"/>
    <numFmt numFmtId="188" formatCode="&quot;x&quot;"/>
    <numFmt numFmtId="189" formatCode="#,##0;[Red]\(#,##0\)"/>
    <numFmt numFmtId="190" formatCode="#,##0;\(#,##0\)"/>
    <numFmt numFmtId="194" formatCode="&quot;МАКЕТ ЗА &quot;0000&quot; г.&quot;"/>
    <numFmt numFmtId="195" formatCode="&quot;БЮДЖЕТ Годишен         уточнен план &quot;0000&quot; г.&quot;"/>
    <numFmt numFmtId="196" formatCode="&quot;за &quot;0000&quot; г.&quot;"/>
    <numFmt numFmtId="197" formatCode="#,##0&quot; &quot;;[Red]\(#,##0\)"/>
    <numFmt numFmtId="198" formatCode="00&quot;.&quot;00&quot;.&quot;0000&quot; г.&quot;"/>
    <numFmt numFmtId="200" formatCode="&quot;II. ОБЩО РАЗХОДИ ЗА ДЕЙНОСТ &quot;0&quot;&quot;0&quot;&quot;0&quot;&quot;0"/>
  </numFmts>
  <fonts count="261">
    <font>
      <sz val="10"/>
      <name val="Hebar"/>
      <charset val="204"/>
    </font>
    <font>
      <sz val="10"/>
      <name val="Hebar"/>
      <charset val="204"/>
    </font>
    <font>
      <sz val="8"/>
      <name val="Hebar"/>
      <charset val="204"/>
    </font>
    <font>
      <sz val="12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2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i/>
      <sz val="12"/>
      <name val="Times New Roman CYR"/>
      <family val="1"/>
      <charset val="204"/>
    </font>
    <font>
      <sz val="12"/>
      <color indexed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i/>
      <sz val="12"/>
      <name val="Times New Roman Cyr"/>
      <family val="1"/>
    </font>
    <font>
      <sz val="12"/>
      <name val="Times New Roman Cyr"/>
      <family val="1"/>
    </font>
    <font>
      <b/>
      <i/>
      <sz val="12"/>
      <name val="Times New Roman Cyr"/>
      <family val="1"/>
    </font>
    <font>
      <i/>
      <sz val="12"/>
      <color indexed="10"/>
      <name val="Times New Roman CYR"/>
      <charset val="204"/>
    </font>
    <font>
      <sz val="10"/>
      <name val="Arial CYR"/>
      <charset val="204"/>
    </font>
    <font>
      <sz val="12"/>
      <color indexed="10"/>
      <name val="Times New Roman CYR"/>
      <family val="1"/>
      <charset val="204"/>
    </font>
    <font>
      <i/>
      <sz val="12"/>
      <name val="Times New Roman CYR"/>
    </font>
    <font>
      <b/>
      <i/>
      <sz val="12"/>
      <name val="Times New Roman CYR"/>
    </font>
    <font>
      <sz val="12"/>
      <name val="Times New Roman CYR"/>
    </font>
    <font>
      <sz val="14"/>
      <name val="Times New Roman CYR"/>
      <family val="1"/>
      <charset val="204"/>
    </font>
    <font>
      <sz val="18"/>
      <name val="Times New Roman Cyr"/>
      <family val="1"/>
      <charset val="204"/>
    </font>
    <font>
      <sz val="16"/>
      <color indexed="8"/>
      <name val="Times New Roman CYR"/>
      <family val="1"/>
      <charset val="204"/>
    </font>
    <font>
      <sz val="10"/>
      <name val="Arial"/>
      <family val="2"/>
      <charset val="204"/>
    </font>
    <font>
      <sz val="12"/>
      <name val="UnvCyr"/>
      <family val="2"/>
      <charset val="204"/>
    </font>
    <font>
      <b/>
      <sz val="14"/>
      <name val="Times New Roman CYR"/>
    </font>
    <font>
      <b/>
      <sz val="12"/>
      <name val="Times New Roman CYR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2"/>
      <color indexed="50"/>
      <name val="Times New Roman CYR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Times New Roman Bold"/>
    </font>
    <font>
      <i/>
      <sz val="12"/>
      <name val="Times New Roman Bold"/>
    </font>
    <font>
      <b/>
      <sz val="12"/>
      <name val="Times New Roman CYR"/>
      <family val="1"/>
    </font>
    <font>
      <b/>
      <i/>
      <sz val="12"/>
      <color indexed="18"/>
      <name val="Times New Roman Bold"/>
    </font>
    <font>
      <b/>
      <sz val="11"/>
      <name val="Times New Roman CYR"/>
      <family val="1"/>
    </font>
    <font>
      <sz val="12"/>
      <name val="Times New Roman Bold"/>
    </font>
    <font>
      <sz val="11"/>
      <name val="Times New Roman CYR"/>
      <family val="1"/>
    </font>
    <font>
      <sz val="14"/>
      <name val="Times New Roman CYR"/>
      <charset val="204"/>
    </font>
    <font>
      <sz val="10"/>
      <color indexed="81"/>
      <name val="Times New Roman"/>
      <family val="1"/>
      <charset val="204"/>
    </font>
    <font>
      <b/>
      <sz val="10"/>
      <color indexed="81"/>
      <name val="Times New Roman"/>
      <family val="1"/>
      <charset val="204"/>
    </font>
    <font>
      <sz val="9"/>
      <color indexed="81"/>
      <name val="Tahoma"/>
      <family val="2"/>
      <charset val="204"/>
    </font>
    <font>
      <i/>
      <u/>
      <sz val="9"/>
      <color indexed="81"/>
      <name val="Tahoma"/>
      <family val="2"/>
      <charset val="204"/>
    </font>
    <font>
      <sz val="12"/>
      <color indexed="10"/>
      <name val="Times New Roman Cyr"/>
      <charset val="204"/>
    </font>
    <font>
      <i/>
      <sz val="12"/>
      <name val="Times New Roman Bold"/>
      <charset val="204"/>
    </font>
    <font>
      <sz val="14"/>
      <name val="Hebar"/>
      <charset val="204"/>
    </font>
    <font>
      <b/>
      <sz val="12"/>
      <color indexed="9"/>
      <name val="Times New Roman CYR"/>
      <family val="1"/>
      <charset val="204"/>
    </font>
    <font>
      <b/>
      <i/>
      <sz val="12"/>
      <color indexed="10"/>
      <name val="Times New Roman CYR"/>
      <charset val="204"/>
    </font>
    <font>
      <b/>
      <i/>
      <sz val="12"/>
      <color indexed="18"/>
      <name val="Times New Roman CYR"/>
      <charset val="204"/>
    </font>
    <font>
      <b/>
      <sz val="14"/>
      <name val="Times New Roman CYR"/>
      <charset val="204"/>
    </font>
    <font>
      <b/>
      <sz val="11"/>
      <name val="Times New Roman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 CYR"/>
    </font>
    <font>
      <b/>
      <sz val="12"/>
      <color indexed="18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3"/>
      <name val="Times New Roman Cyr"/>
      <charset val="204"/>
    </font>
    <font>
      <b/>
      <i/>
      <sz val="14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sz val="12"/>
      <color indexed="18"/>
      <name val="Times New Roman CYR"/>
      <charset val="204"/>
    </font>
    <font>
      <sz val="12"/>
      <color indexed="16"/>
      <name val="Times New Roman CYR"/>
      <charset val="204"/>
    </font>
    <font>
      <b/>
      <sz val="12"/>
      <color indexed="16"/>
      <name val="Times New Roman CYR"/>
      <family val="1"/>
      <charset val="204"/>
    </font>
    <font>
      <sz val="12"/>
      <color indexed="60"/>
      <name val="Times New Roman CYR"/>
      <family val="1"/>
      <charset val="204"/>
    </font>
    <font>
      <b/>
      <i/>
      <sz val="12"/>
      <color indexed="60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sz val="11"/>
      <name val="Times New Roman Cyr"/>
      <charset val="204"/>
    </font>
    <font>
      <sz val="10"/>
      <name val="Times New Roman CYR"/>
      <charset val="204"/>
    </font>
    <font>
      <i/>
      <u/>
      <sz val="10"/>
      <color indexed="81"/>
      <name val="Times New Roman"/>
      <family val="1"/>
      <charset val="204"/>
    </font>
    <font>
      <i/>
      <u/>
      <sz val="9"/>
      <color indexed="81"/>
      <name val="Times New Roman"/>
      <family val="1"/>
      <charset val="204"/>
    </font>
    <font>
      <sz val="9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20"/>
      <name val="Times New Roman Cyr"/>
      <charset val="204"/>
    </font>
    <font>
      <sz val="12"/>
      <color indexed="20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i/>
      <sz val="12"/>
      <color indexed="18"/>
      <name val="Times New Roman CYR"/>
      <charset val="204"/>
    </font>
    <font>
      <b/>
      <i/>
      <sz val="14"/>
      <name val="Times New Roman bold"/>
      <charset val="204"/>
    </font>
    <font>
      <sz val="14"/>
      <color indexed="28"/>
      <name val="Times New Roman"/>
      <family val="1"/>
      <charset val="204"/>
    </font>
    <font>
      <sz val="12"/>
      <color indexed="28"/>
      <name val="Times New Roman"/>
      <family val="1"/>
      <charset val="204"/>
    </font>
    <font>
      <i/>
      <sz val="14"/>
      <name val="Times New Roman"/>
      <family val="1"/>
      <charset val="204"/>
    </font>
    <font>
      <i/>
      <u/>
      <sz val="12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4"/>
      <name val="Times New Roman Cyr"/>
      <family val="1"/>
      <charset val="204"/>
    </font>
    <font>
      <b/>
      <i/>
      <sz val="10"/>
      <color indexed="12"/>
      <name val="Times New Roman CYR"/>
      <charset val="204"/>
    </font>
    <font>
      <b/>
      <i/>
      <sz val="10"/>
      <color indexed="18"/>
      <name val="Times New Roman CYR"/>
      <charset val="204"/>
    </font>
    <font>
      <b/>
      <sz val="10"/>
      <name val="Times New Roman CYR"/>
      <family val="1"/>
      <charset val="204"/>
    </font>
    <font>
      <b/>
      <i/>
      <sz val="10"/>
      <color indexed="16"/>
      <name val="Times New Roman CYR"/>
      <charset val="204"/>
    </font>
    <font>
      <sz val="11"/>
      <color indexed="81"/>
      <name val="Times New Roman"/>
      <family val="1"/>
      <charset val="204"/>
    </font>
    <font>
      <b/>
      <i/>
      <sz val="11"/>
      <color indexed="81"/>
      <name val="Times New Roman"/>
      <family val="1"/>
      <charset val="204"/>
    </font>
    <font>
      <b/>
      <i/>
      <sz val="11"/>
      <color indexed="18"/>
      <name val="Times New Roman"/>
      <family val="1"/>
      <charset val="204"/>
    </font>
    <font>
      <sz val="11"/>
      <color indexed="18"/>
      <name val="Times New Roman"/>
      <family val="1"/>
      <charset val="204"/>
    </font>
    <font>
      <b/>
      <i/>
      <u/>
      <sz val="11"/>
      <color indexed="2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6"/>
      <name val="Times New Roman"/>
      <family val="1"/>
      <charset val="204"/>
    </font>
    <font>
      <sz val="12"/>
      <color indexed="18"/>
      <name val="Times New Roman CYR"/>
      <family val="1"/>
    </font>
    <font>
      <b/>
      <i/>
      <sz val="12"/>
      <color indexed="18"/>
      <name val="Times New Roman Bold"/>
    </font>
    <font>
      <b/>
      <i/>
      <sz val="12"/>
      <color indexed="16"/>
      <name val="Times New Roman Bold"/>
    </font>
    <font>
      <b/>
      <i/>
      <sz val="14"/>
      <color indexed="20"/>
      <name val="Times New Roman"/>
      <family val="1"/>
      <charset val="204"/>
    </font>
    <font>
      <b/>
      <i/>
      <sz val="14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b/>
      <sz val="12"/>
      <color indexed="20"/>
      <name val="Times New Roman CYR"/>
    </font>
    <font>
      <b/>
      <sz val="12"/>
      <color indexed="18"/>
      <name val="Times New Roman CYR"/>
    </font>
    <font>
      <b/>
      <i/>
      <sz val="14"/>
      <color indexed="20"/>
      <name val="Times New Roman CYR"/>
    </font>
    <font>
      <b/>
      <sz val="12"/>
      <color indexed="12"/>
      <name val="Times New Roman CYR"/>
      <family val="1"/>
      <charset val="204"/>
    </font>
    <font>
      <b/>
      <sz val="12"/>
      <color indexed="62"/>
      <name val="Times New Roman CYR"/>
    </font>
    <font>
      <b/>
      <i/>
      <sz val="12"/>
      <color indexed="18"/>
      <name val="Times New Roman Cyr"/>
      <family val="1"/>
    </font>
    <font>
      <sz val="12"/>
      <color indexed="18"/>
      <name val="Times New Roman Bold"/>
    </font>
    <font>
      <sz val="12"/>
      <color indexed="16"/>
      <name val="Times New Roman Bold"/>
    </font>
    <font>
      <b/>
      <i/>
      <sz val="11"/>
      <color indexed="18"/>
      <name val="Times New Roman Bold"/>
    </font>
    <font>
      <b/>
      <i/>
      <sz val="12"/>
      <color indexed="17"/>
      <name val="Times New Roman Bold"/>
    </font>
    <font>
      <b/>
      <sz val="12"/>
      <color indexed="10"/>
      <name val="Times New Roman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b/>
      <sz val="10"/>
      <color indexed="8"/>
      <name val="Times New Roman Cyr"/>
      <family val="1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b/>
      <sz val="16"/>
      <name val="Times New Roman Cyr"/>
      <charset val="204"/>
    </font>
    <font>
      <sz val="9"/>
      <color indexed="81"/>
      <name val="Tahoma"/>
      <family val="2"/>
      <charset val="204"/>
    </font>
    <font>
      <b/>
      <sz val="11"/>
      <color indexed="81"/>
      <name val="Tahoma"/>
      <family val="2"/>
      <charset val="204"/>
    </font>
    <font>
      <sz val="11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Heba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rgb="FFA50021"/>
      <name val="Times New Roman CYR"/>
      <charset val="204"/>
    </font>
    <font>
      <b/>
      <i/>
      <sz val="14"/>
      <color rgb="FF800000"/>
      <name val="Times New Roman bold"/>
      <charset val="204"/>
    </font>
    <font>
      <b/>
      <i/>
      <sz val="14"/>
      <color rgb="FF000099"/>
      <name val="Times New Roman Cyr"/>
      <charset val="204"/>
    </font>
    <font>
      <b/>
      <i/>
      <sz val="12"/>
      <color rgb="FF000099"/>
      <name val="Times New Roman CYR"/>
      <charset val="204"/>
    </font>
    <font>
      <b/>
      <sz val="12"/>
      <color rgb="FF000099"/>
      <name val="Times New Roman"/>
      <family val="1"/>
      <charset val="204"/>
    </font>
    <font>
      <b/>
      <i/>
      <sz val="12"/>
      <color rgb="FF000099"/>
      <name val="Times New Roman"/>
      <family val="1"/>
      <charset val="204"/>
    </font>
    <font>
      <sz val="12"/>
      <color rgb="FF000099"/>
      <name val="Times New Roman"/>
      <family val="1"/>
      <charset val="204"/>
    </font>
    <font>
      <sz val="12"/>
      <color rgb="FF000099"/>
      <name val="Times New Roman CYR"/>
      <charset val="204"/>
    </font>
    <font>
      <sz val="12"/>
      <color rgb="FFA50021"/>
      <name val="Times New Roman Cyr"/>
      <charset val="204"/>
    </font>
    <font>
      <b/>
      <sz val="9"/>
      <color rgb="FF000099"/>
      <name val="Times New Roman CYR"/>
      <charset val="204"/>
    </font>
    <font>
      <sz val="11"/>
      <color rgb="FF800000"/>
      <name val="Times New Roman CYR"/>
      <family val="1"/>
      <charset val="204"/>
    </font>
    <font>
      <sz val="12"/>
      <color rgb="FF800000"/>
      <name val="Times New Roman CYR"/>
      <family val="1"/>
      <charset val="204"/>
    </font>
    <font>
      <b/>
      <sz val="13"/>
      <color rgb="FF800000"/>
      <name val="Times New Roman CYR"/>
      <charset val="204"/>
    </font>
    <font>
      <b/>
      <i/>
      <sz val="12"/>
      <color rgb="FF800000"/>
      <name val="Times New Roman CYR"/>
      <charset val="204"/>
    </font>
    <font>
      <b/>
      <sz val="12"/>
      <color rgb="FF800000"/>
      <name val="Times New Roman CYR"/>
      <charset val="204"/>
    </font>
    <font>
      <b/>
      <sz val="14"/>
      <color rgb="FF800000"/>
      <name val="Times New Roman"/>
      <family val="1"/>
      <charset val="204"/>
    </font>
    <font>
      <sz val="12"/>
      <color rgb="FF800000"/>
      <name val="Times New Roman CYR"/>
      <charset val="204"/>
    </font>
    <font>
      <b/>
      <sz val="12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i/>
      <sz val="12"/>
      <color rgb="FF000099"/>
      <name val="Times New Roman Cyr"/>
      <family val="1"/>
      <charset val="204"/>
    </font>
    <font>
      <b/>
      <sz val="9"/>
      <color rgb="FF800000"/>
      <name val="Times New Roman CYR"/>
      <charset val="204"/>
    </font>
    <font>
      <b/>
      <i/>
      <sz val="14"/>
      <color rgb="FF660066"/>
      <name val="Times New Roman bold"/>
      <charset val="204"/>
    </font>
    <font>
      <sz val="12"/>
      <color rgb="FF660066"/>
      <name val="Times New Roman CYR"/>
      <family val="1"/>
      <charset val="204"/>
    </font>
    <font>
      <b/>
      <sz val="12"/>
      <color rgb="FF660066"/>
      <name val="Times New Roman Cyr"/>
      <charset val="204"/>
    </font>
    <font>
      <b/>
      <sz val="14"/>
      <color rgb="FF660066"/>
      <name val="Times New Roman"/>
      <family val="1"/>
      <charset val="204"/>
    </font>
    <font>
      <sz val="12"/>
      <color rgb="FF660066"/>
      <name val="Times New Roman"/>
      <family val="1"/>
      <charset val="204"/>
    </font>
    <font>
      <sz val="10"/>
      <color rgb="FF660066"/>
      <name val="Times New Roman"/>
      <family val="1"/>
      <charset val="204"/>
    </font>
    <font>
      <b/>
      <i/>
      <sz val="12"/>
      <color rgb="FF660066"/>
      <name val="Times New Roman CYR"/>
      <charset val="204"/>
    </font>
    <font>
      <i/>
      <sz val="12"/>
      <color rgb="FF660066"/>
      <name val="Times New Roman CYR"/>
      <charset val="204"/>
    </font>
    <font>
      <b/>
      <i/>
      <sz val="14"/>
      <color rgb="FF660066"/>
      <name val="Times New Roman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2"/>
      <color rgb="FF660066"/>
      <name val="Times New Roman CYR"/>
      <family val="1"/>
      <charset val="204"/>
    </font>
    <font>
      <b/>
      <sz val="12"/>
      <color rgb="FF660066"/>
      <name val="Times New Roman CYR"/>
      <family val="1"/>
      <charset val="204"/>
    </font>
    <font>
      <sz val="12"/>
      <color rgb="FF660066"/>
      <name val="Times New Roman CYR"/>
      <charset val="204"/>
    </font>
    <font>
      <b/>
      <sz val="9"/>
      <color rgb="FF660066"/>
      <name val="Times New Roman Cyr"/>
      <charset val="204"/>
    </font>
    <font>
      <b/>
      <sz val="12"/>
      <color theme="0"/>
      <name val="Times New Roman"/>
      <family val="1"/>
      <charset val="204"/>
    </font>
    <font>
      <b/>
      <sz val="12"/>
      <color rgb="FF663300"/>
      <name val="Times New Roman CYR"/>
      <charset val="204"/>
    </font>
    <font>
      <sz val="12"/>
      <color rgb="FF663300"/>
      <name val="Times New Roman CYR"/>
      <family val="1"/>
      <charset val="204"/>
    </font>
    <font>
      <b/>
      <sz val="14"/>
      <color rgb="FF663300"/>
      <name val="Times New Roman"/>
      <family val="1"/>
      <charset val="204"/>
    </font>
    <font>
      <sz val="10"/>
      <color rgb="FF663300"/>
      <name val="Times New Roman"/>
      <family val="1"/>
      <charset val="204"/>
    </font>
    <font>
      <b/>
      <i/>
      <sz val="12"/>
      <color rgb="FF663300"/>
      <name val="Times New Roman CYR"/>
      <family val="1"/>
      <charset val="204"/>
    </font>
    <font>
      <b/>
      <i/>
      <sz val="14"/>
      <color rgb="FF663300"/>
      <name val="Times New Roman"/>
      <family val="1"/>
      <charset val="204"/>
    </font>
    <font>
      <b/>
      <sz val="12"/>
      <color rgb="FF663300"/>
      <name val="Times New Roman CYR"/>
      <family val="1"/>
      <charset val="204"/>
    </font>
    <font>
      <sz val="12"/>
      <color rgb="FF663300"/>
      <name val="Times New Roman CYR"/>
      <charset val="204"/>
    </font>
    <font>
      <b/>
      <sz val="9"/>
      <color rgb="FF663300"/>
      <name val="Times New Roman CYR"/>
      <family val="1"/>
      <charset val="204"/>
    </font>
    <font>
      <b/>
      <i/>
      <sz val="12"/>
      <color rgb="FF663300"/>
      <name val="Times New Roman CYR"/>
      <charset val="204"/>
    </font>
    <font>
      <sz val="11"/>
      <color theme="0"/>
      <name val="Times New Roman"/>
      <family val="1"/>
      <charset val="204"/>
    </font>
    <font>
      <i/>
      <sz val="12"/>
      <color rgb="FF000099"/>
      <name val="Times New Roman CYR"/>
      <charset val="204"/>
    </font>
    <font>
      <sz val="12"/>
      <color theme="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sz val="10"/>
      <color rgb="FFFFFF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1"/>
      <color rgb="FF000099"/>
      <name val="Times New Roman CYR"/>
      <family val="1"/>
      <charset val="204"/>
    </font>
    <font>
      <sz val="11"/>
      <color rgb="FF000099"/>
      <name val="Times New Roman Cyr"/>
      <charset val="204"/>
    </font>
    <font>
      <b/>
      <sz val="11"/>
      <color rgb="FF000099"/>
      <name val="Times New Roman CYR"/>
      <charset val="204"/>
    </font>
    <font>
      <b/>
      <sz val="10"/>
      <color rgb="FF000099"/>
      <name val="Times New Roman"/>
      <family val="1"/>
      <charset val="204"/>
    </font>
    <font>
      <b/>
      <sz val="12"/>
      <color rgb="FF000099"/>
      <name val="Times New Roman Cyr"/>
      <family val="1"/>
      <charset val="204"/>
    </font>
    <font>
      <b/>
      <i/>
      <sz val="12"/>
      <color rgb="FFA50021"/>
      <name val="Times New Roman Cyr"/>
      <charset val="204"/>
    </font>
    <font>
      <sz val="10"/>
      <color rgb="FF000099"/>
      <name val="Times New Roman Cyr"/>
      <family val="1"/>
      <charset val="204"/>
    </font>
    <font>
      <sz val="12"/>
      <color rgb="FF000099"/>
      <name val="Times New Roman CYR"/>
      <family val="1"/>
      <charset val="204"/>
    </font>
    <font>
      <b/>
      <i/>
      <sz val="12"/>
      <color rgb="FF000099"/>
      <name val="Times New Roman Bold"/>
      <charset val="204"/>
    </font>
    <font>
      <b/>
      <i/>
      <sz val="14"/>
      <color rgb="FF000099"/>
      <name val="Times New Roman bold"/>
      <charset val="204"/>
    </font>
    <font>
      <b/>
      <i/>
      <sz val="12"/>
      <color rgb="FFFFFF0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b/>
      <sz val="12"/>
      <color rgb="FF800000"/>
      <name val="Times New Roman"/>
      <family val="1"/>
      <charset val="204"/>
    </font>
    <font>
      <b/>
      <sz val="12"/>
      <color rgb="FF660066"/>
      <name val="Times New Roman"/>
      <family val="1"/>
      <charset val="204"/>
    </font>
    <font>
      <sz val="10"/>
      <color rgb="FFFFFFCC"/>
      <name val="Times New Roman"/>
      <family val="1"/>
      <charset val="204"/>
    </font>
    <font>
      <sz val="12"/>
      <color rgb="FFFFFF99"/>
      <name val="Times New Roman CYR"/>
      <charset val="204"/>
    </font>
    <font>
      <b/>
      <sz val="12"/>
      <color rgb="FFFFFF99"/>
      <name val="Times New Roman CYR"/>
      <family val="1"/>
      <charset val="204"/>
    </font>
    <font>
      <sz val="12"/>
      <color rgb="FFCCFFCC"/>
      <name val="Times New Roman CYR"/>
      <family val="1"/>
      <charset val="204"/>
    </font>
    <font>
      <b/>
      <sz val="12"/>
      <color rgb="FFCCFFCC"/>
      <name val="Times New Roman CYR"/>
      <family val="1"/>
      <charset val="204"/>
    </font>
    <font>
      <b/>
      <sz val="12"/>
      <color rgb="FFCCCCFF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b/>
      <sz val="14"/>
      <color rgb="FF000099"/>
      <name val="Times New Roman Cyr"/>
      <charset val="204"/>
    </font>
    <font>
      <sz val="12"/>
      <color theme="0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sz val="11"/>
      <color rgb="FF000000"/>
      <name val="Arial"/>
      <family val="2"/>
      <charset val="204"/>
    </font>
    <font>
      <b/>
      <sz val="13"/>
      <color rgb="FF000080"/>
      <name val="Times New Roman CYR"/>
      <family val="1"/>
      <charset val="204"/>
    </font>
    <font>
      <b/>
      <sz val="13"/>
      <color rgb="FF000080"/>
      <name val="Times New Roman CYR"/>
      <family val="1"/>
    </font>
    <font>
      <b/>
      <sz val="13"/>
      <color rgb="FF800000"/>
      <name val="Times New Roman CYR"/>
      <family val="1"/>
      <charset val="204"/>
    </font>
    <font>
      <sz val="12"/>
      <color rgb="FF000080"/>
      <name val="Times New Roman CYR"/>
      <family val="1"/>
      <charset val="204"/>
    </font>
    <font>
      <b/>
      <i/>
      <sz val="14"/>
      <color rgb="FFFF0000"/>
      <name val="Times New Roman CYR"/>
      <family val="1"/>
      <charset val="204"/>
    </font>
    <font>
      <b/>
      <sz val="14"/>
      <color rgb="FFFF0000"/>
      <name val="Times New Roman CYR"/>
      <family val="1"/>
      <charset val="204"/>
    </font>
    <font>
      <b/>
      <i/>
      <sz val="12"/>
      <color rgb="FFFF0000"/>
      <name val="Times New Roman CYR"/>
    </font>
    <font>
      <b/>
      <i/>
      <sz val="12"/>
      <color rgb="FF333399"/>
      <name val="Times New Roman CYR"/>
    </font>
    <font>
      <sz val="12"/>
      <color rgb="FF000080"/>
      <name val="Times New Roman CYR"/>
      <family val="1"/>
    </font>
    <font>
      <b/>
      <sz val="14"/>
      <color rgb="FF000080"/>
      <name val="Times New Roman CYR"/>
      <family val="1"/>
      <charset val="204"/>
    </font>
    <font>
      <b/>
      <i/>
      <sz val="12"/>
      <color rgb="FF000080"/>
      <name val="Times New Roman BOLD"/>
    </font>
    <font>
      <b/>
      <i/>
      <sz val="12"/>
      <color rgb="FF800000"/>
      <name val="Times New Roman BOLD"/>
    </font>
    <font>
      <b/>
      <i/>
      <sz val="12"/>
      <color rgb="FF000080"/>
      <name val="Times New Roman CYR"/>
    </font>
    <font>
      <b/>
      <i/>
      <sz val="14"/>
      <color rgb="FF000080"/>
      <name val="Times New Roman CYR"/>
      <family val="1"/>
      <charset val="204"/>
    </font>
    <font>
      <b/>
      <sz val="14"/>
      <color rgb="FF800000"/>
      <name val="Times New Roman CYR"/>
      <family val="1"/>
    </font>
    <font>
      <i/>
      <sz val="12"/>
      <color theme="0"/>
      <name val="Times New Roman CYR"/>
      <family val="1"/>
      <charset val="204"/>
    </font>
    <font>
      <sz val="12"/>
      <color rgb="FFEAEAEA"/>
      <name val="Times New Roman CYR"/>
      <family val="1"/>
      <charset val="204"/>
    </font>
    <font>
      <sz val="12"/>
      <color rgb="FFEAEAEA"/>
      <name val="Times New Roman"/>
      <family val="1"/>
      <charset val="204"/>
    </font>
    <font>
      <b/>
      <sz val="12"/>
      <color rgb="FFEAEAEA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2"/>
      <color rgb="FF660066"/>
      <name val="Arial"/>
      <family val="2"/>
      <charset val="204"/>
    </font>
    <font>
      <b/>
      <sz val="12"/>
      <color rgb="FF663300"/>
      <name val="Arial"/>
      <family val="2"/>
      <charset val="204"/>
    </font>
    <font>
      <sz val="12"/>
      <color rgb="FF663300"/>
      <name val="Arial"/>
      <family val="2"/>
      <charset val="204"/>
    </font>
    <font>
      <i/>
      <sz val="12"/>
      <color rgb="FF800000"/>
      <name val="Times New Roman CYR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BE9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0FFC9"/>
        <bgColor indexed="64"/>
      </patternFill>
    </fill>
    <fill>
      <patternFill patternType="solid">
        <fgColor rgb="FFEFEF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8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medium">
        <color indexed="25"/>
      </left>
      <right style="medium">
        <color indexed="25"/>
      </right>
      <top style="medium">
        <color indexed="25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medium">
        <color indexed="25"/>
      </left>
      <right style="medium">
        <color indexed="25"/>
      </right>
      <top style="thin">
        <color indexed="64"/>
      </top>
      <bottom style="medium">
        <color indexed="25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</borders>
  <cellStyleXfs count="18">
    <xf numFmtId="0" fontId="0" fillId="0" borderId="0"/>
    <xf numFmtId="177" fontId="1" fillId="0" borderId="0" applyFon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27" fillId="0" borderId="0"/>
    <xf numFmtId="0" fontId="35" fillId="0" borderId="0"/>
    <xf numFmtId="0" fontId="153" fillId="0" borderId="0"/>
    <xf numFmtId="0" fontId="150" fillId="0" borderId="0"/>
    <xf numFmtId="0" fontId="27" fillId="0" borderId="0"/>
    <xf numFmtId="0" fontId="27" fillId="0" borderId="0"/>
    <xf numFmtId="0" fontId="27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7" fillId="0" borderId="0"/>
  </cellStyleXfs>
  <cellXfs count="1846">
    <xf numFmtId="0" fontId="0" fillId="0" borderId="0" xfId="0"/>
    <xf numFmtId="0" fontId="6" fillId="0" borderId="0" xfId="12" applyFont="1" applyFill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Alignment="1">
      <alignment vertical="center" wrapText="1"/>
    </xf>
    <xf numFmtId="1" fontId="28" fillId="2" borderId="0" xfId="4" applyNumberFormat="1" applyFont="1" applyFill="1" applyAlignment="1">
      <alignment vertical="center"/>
    </xf>
    <xf numFmtId="1" fontId="28" fillId="3" borderId="0" xfId="4" applyNumberFormat="1" applyFont="1" applyFill="1" applyAlignment="1">
      <alignment vertical="center"/>
    </xf>
    <xf numFmtId="0" fontId="3" fillId="0" borderId="0" xfId="4" applyFont="1" applyAlignment="1" applyProtection="1">
      <alignment vertical="center"/>
    </xf>
    <xf numFmtId="0" fontId="3" fillId="2" borderId="0" xfId="4" applyFont="1" applyFill="1" applyAlignment="1">
      <alignment vertical="center"/>
    </xf>
    <xf numFmtId="0" fontId="3" fillId="3" borderId="0" xfId="4" applyFont="1" applyFill="1" applyAlignment="1">
      <alignment vertical="center"/>
    </xf>
    <xf numFmtId="0" fontId="3" fillId="0" borderId="0" xfId="4" applyFont="1" applyAlignment="1" applyProtection="1">
      <alignment vertical="center"/>
      <protection locked="0"/>
    </xf>
    <xf numFmtId="0" fontId="3" fillId="0" borderId="0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11" fillId="2" borderId="0" xfId="4" applyFont="1" applyFill="1" applyAlignment="1">
      <alignment vertical="center"/>
    </xf>
    <xf numFmtId="0" fontId="11" fillId="3" borderId="0" xfId="4" applyFont="1" applyFill="1" applyAlignment="1">
      <alignment vertical="center"/>
    </xf>
    <xf numFmtId="0" fontId="3" fillId="4" borderId="0" xfId="4" applyFont="1" applyFill="1" applyAlignment="1">
      <alignment vertical="center"/>
    </xf>
    <xf numFmtId="0" fontId="10" fillId="0" borderId="0" xfId="4" applyFont="1" applyAlignment="1">
      <alignment vertical="center"/>
    </xf>
    <xf numFmtId="0" fontId="10" fillId="5" borderId="0" xfId="4" applyFont="1" applyFill="1" applyAlignment="1">
      <alignment vertical="center"/>
    </xf>
    <xf numFmtId="0" fontId="3" fillId="0" borderId="0" xfId="4" applyFont="1" applyFill="1" applyAlignment="1">
      <alignment vertical="center"/>
    </xf>
    <xf numFmtId="0" fontId="10" fillId="4" borderId="0" xfId="4" applyFont="1" applyFill="1" applyAlignment="1">
      <alignment vertical="center"/>
    </xf>
    <xf numFmtId="0" fontId="3" fillId="0" borderId="1" xfId="12" quotePrefix="1" applyNumberFormat="1" applyFont="1" applyFill="1" applyBorder="1" applyAlignment="1">
      <alignment horizontal="right"/>
    </xf>
    <xf numFmtId="0" fontId="3" fillId="0" borderId="2" xfId="12" quotePrefix="1" applyNumberFormat="1" applyFont="1" applyFill="1" applyBorder="1" applyAlignment="1">
      <alignment horizontal="right"/>
    </xf>
    <xf numFmtId="0" fontId="10" fillId="0" borderId="2" xfId="12" quotePrefix="1" applyNumberFormat="1" applyFont="1" applyFill="1" applyBorder="1" applyAlignment="1">
      <alignment horizontal="right"/>
    </xf>
    <xf numFmtId="0" fontId="10" fillId="0" borderId="0" xfId="4" applyNumberFormat="1" applyFont="1" applyAlignment="1">
      <alignment horizontal="right"/>
    </xf>
    <xf numFmtId="0" fontId="3" fillId="0" borderId="0" xfId="4" applyNumberFormat="1" applyFont="1" applyAlignment="1">
      <alignment horizontal="right"/>
    </xf>
    <xf numFmtId="0" fontId="3" fillId="4" borderId="0" xfId="4" applyNumberFormat="1" applyFont="1" applyFill="1" applyAlignment="1">
      <alignment horizontal="right"/>
    </xf>
    <xf numFmtId="0" fontId="3" fillId="0" borderId="0" xfId="4" applyNumberFormat="1" applyFont="1" applyFill="1" applyAlignment="1">
      <alignment horizontal="right"/>
    </xf>
    <xf numFmtId="0" fontId="10" fillId="0" borderId="0" xfId="12" applyNumberFormat="1" applyFont="1" applyFill="1" applyAlignment="1">
      <alignment horizontal="right"/>
    </xf>
    <xf numFmtId="0" fontId="10" fillId="0" borderId="0" xfId="12" applyFont="1" applyFill="1" applyBorder="1"/>
    <xf numFmtId="0" fontId="3" fillId="0" borderId="0" xfId="12" applyNumberFormat="1" applyFont="1" applyFill="1" applyAlignment="1">
      <alignment horizontal="right"/>
    </xf>
    <xf numFmtId="178" fontId="6" fillId="0" borderId="0" xfId="12" applyNumberFormat="1" applyFont="1" applyFill="1" applyBorder="1"/>
    <xf numFmtId="0" fontId="3" fillId="0" borderId="0" xfId="12" applyFont="1" applyFill="1" applyBorder="1"/>
    <xf numFmtId="178" fontId="3" fillId="0" borderId="0" xfId="12" applyNumberFormat="1" applyFont="1" applyFill="1" applyProtection="1">
      <protection locked="0"/>
    </xf>
    <xf numFmtId="178" fontId="3" fillId="0" borderId="0" xfId="12" applyNumberFormat="1" applyFont="1" applyFill="1"/>
    <xf numFmtId="178" fontId="3" fillId="0" borderId="0" xfId="12" applyNumberFormat="1" applyFont="1" applyFill="1" applyBorder="1"/>
    <xf numFmtId="178" fontId="6" fillId="0" borderId="0" xfId="12" applyNumberFormat="1" applyFont="1" applyFill="1"/>
    <xf numFmtId="0" fontId="3" fillId="0" borderId="0" xfId="12" applyFont="1" applyFill="1"/>
    <xf numFmtId="0" fontId="3" fillId="0" borderId="0" xfId="4" applyNumberFormat="1" applyFont="1" applyBorder="1" applyAlignment="1">
      <alignment horizontal="right"/>
    </xf>
    <xf numFmtId="3" fontId="3" fillId="0" borderId="0" xfId="4" applyNumberFormat="1" applyFont="1" applyAlignment="1">
      <alignment horizontal="right" vertical="center"/>
    </xf>
    <xf numFmtId="3" fontId="3" fillId="0" borderId="0" xfId="4" applyNumberFormat="1" applyFont="1" applyAlignment="1" applyProtection="1">
      <alignment horizontal="right" vertical="center"/>
    </xf>
    <xf numFmtId="0" fontId="10" fillId="0" borderId="0" xfId="4" applyNumberFormat="1" applyFont="1" applyBorder="1" applyAlignment="1">
      <alignment horizontal="right"/>
    </xf>
    <xf numFmtId="0" fontId="10" fillId="4" borderId="0" xfId="4" applyNumberFormat="1" applyFont="1" applyFill="1" applyAlignment="1">
      <alignment horizontal="right"/>
    </xf>
    <xf numFmtId="0" fontId="10" fillId="0" borderId="0" xfId="4" applyFont="1"/>
    <xf numFmtId="0" fontId="3" fillId="0" borderId="0" xfId="4" applyFont="1"/>
    <xf numFmtId="0" fontId="3" fillId="0" borderId="0" xfId="4" applyNumberFormat="1" applyFont="1" applyFill="1" applyBorder="1" applyAlignment="1">
      <alignment horizontal="right"/>
    </xf>
    <xf numFmtId="0" fontId="3" fillId="4" borderId="0" xfId="4" applyNumberFormat="1" applyFont="1" applyFill="1" applyBorder="1" applyAlignment="1">
      <alignment horizontal="right"/>
    </xf>
    <xf numFmtId="0" fontId="3" fillId="5" borderId="0" xfId="4" applyNumberFormat="1" applyFont="1" applyFill="1" applyBorder="1" applyAlignment="1">
      <alignment horizontal="right"/>
    </xf>
    <xf numFmtId="0" fontId="10" fillId="0" borderId="0" xfId="12" applyFont="1" applyFill="1"/>
    <xf numFmtId="0" fontId="7" fillId="4" borderId="0" xfId="12" applyFont="1" applyFill="1" applyBorder="1" applyAlignment="1">
      <alignment horizontal="right"/>
    </xf>
    <xf numFmtId="178" fontId="10" fillId="0" borderId="0" xfId="12" applyNumberFormat="1" applyFont="1" applyFill="1" applyBorder="1"/>
    <xf numFmtId="178" fontId="10" fillId="0" borderId="0" xfId="12" applyNumberFormat="1" applyFont="1" applyFill="1" applyBorder="1" applyProtection="1">
      <protection locked="0"/>
    </xf>
    <xf numFmtId="178" fontId="10" fillId="0" borderId="0" xfId="12" applyNumberFormat="1" applyFont="1" applyFill="1"/>
    <xf numFmtId="178" fontId="10" fillId="0" borderId="0" xfId="12" applyNumberFormat="1" applyFont="1" applyFill="1" applyProtection="1">
      <protection locked="0"/>
    </xf>
    <xf numFmtId="178" fontId="7" fillId="0" borderId="0" xfId="12" applyNumberFormat="1" applyFont="1" applyFill="1"/>
    <xf numFmtId="0" fontId="3" fillId="0" borderId="0" xfId="12" applyNumberFormat="1" applyFont="1" applyFill="1" applyBorder="1" applyAlignment="1">
      <alignment horizontal="right"/>
    </xf>
    <xf numFmtId="178" fontId="23" fillId="0" borderId="0" xfId="12" applyNumberFormat="1" applyFont="1" applyFill="1" applyBorder="1"/>
    <xf numFmtId="178" fontId="23" fillId="0" borderId="0" xfId="12" applyNumberFormat="1" applyFont="1" applyFill="1" applyBorder="1" applyProtection="1">
      <protection locked="0"/>
    </xf>
    <xf numFmtId="178" fontId="30" fillId="0" borderId="0" xfId="12" applyNumberFormat="1" applyFont="1" applyFill="1" applyBorder="1"/>
    <xf numFmtId="0" fontId="23" fillId="0" borderId="0" xfId="12" applyFont="1" applyFill="1" applyBorder="1"/>
    <xf numFmtId="0" fontId="23" fillId="0" borderId="0" xfId="12" applyFont="1" applyFill="1"/>
    <xf numFmtId="3" fontId="3" fillId="0" borderId="0" xfId="4" applyNumberFormat="1" applyFont="1" applyBorder="1" applyAlignment="1" applyProtection="1">
      <alignment horizontal="right" vertical="center"/>
    </xf>
    <xf numFmtId="0" fontId="3" fillId="0" borderId="0" xfId="4" applyNumberFormat="1" applyFont="1" applyBorder="1" applyAlignment="1" applyProtection="1">
      <alignment horizontal="right"/>
      <protection locked="0"/>
    </xf>
    <xf numFmtId="0" fontId="31" fillId="0" borderId="0" xfId="4" applyFont="1"/>
    <xf numFmtId="0" fontId="31" fillId="0" borderId="0" xfId="4" applyFont="1" applyAlignment="1"/>
    <xf numFmtId="0" fontId="31" fillId="0" borderId="0" xfId="4" applyFont="1" applyAlignment="1">
      <alignment wrapText="1"/>
    </xf>
    <xf numFmtId="3" fontId="31" fillId="0" borderId="0" xfId="4" applyNumberFormat="1" applyFont="1" applyAlignment="1"/>
    <xf numFmtId="0" fontId="27" fillId="0" borderId="0" xfId="4"/>
    <xf numFmtId="0" fontId="6" fillId="0" borderId="0" xfId="4" applyFont="1" applyAlignment="1"/>
    <xf numFmtId="0" fontId="31" fillId="6" borderId="0" xfId="4" applyFont="1" applyFill="1"/>
    <xf numFmtId="182" fontId="31" fillId="0" borderId="0" xfId="4" applyNumberFormat="1" applyFont="1"/>
    <xf numFmtId="0" fontId="31" fillId="6" borderId="0" xfId="4" applyFont="1" applyFill="1" applyBorder="1"/>
    <xf numFmtId="3" fontId="24" fillId="6" borderId="0" xfId="4" applyNumberFormat="1" applyFont="1" applyFill="1" applyBorder="1" applyAlignment="1">
      <alignment horizontal="right"/>
    </xf>
    <xf numFmtId="0" fontId="27" fillId="6" borderId="0" xfId="4" applyFill="1" applyBorder="1"/>
    <xf numFmtId="0" fontId="31" fillId="0" borderId="0" xfId="4" applyFont="1" applyFill="1"/>
    <xf numFmtId="0" fontId="33" fillId="3" borderId="0" xfId="4" applyFont="1" applyFill="1" applyAlignment="1">
      <alignment vertical="center"/>
    </xf>
    <xf numFmtId="0" fontId="24" fillId="0" borderId="0" xfId="4" applyFont="1" applyBorder="1" applyAlignment="1">
      <alignment vertical="center"/>
    </xf>
    <xf numFmtId="3" fontId="31" fillId="0" borderId="0" xfId="4" applyNumberFormat="1" applyFont="1" applyAlignment="1" applyProtection="1"/>
    <xf numFmtId="3" fontId="24" fillId="6" borderId="0" xfId="4" applyNumberFormat="1" applyFont="1" applyFill="1" applyBorder="1" applyAlignment="1" applyProtection="1">
      <alignment horizontal="right"/>
    </xf>
    <xf numFmtId="0" fontId="27" fillId="0" borderId="0" xfId="4" applyProtection="1"/>
    <xf numFmtId="0" fontId="6" fillId="0" borderId="0" xfId="4" applyFont="1" applyAlignment="1">
      <alignment horizontal="center" wrapText="1"/>
    </xf>
    <xf numFmtId="0" fontId="52" fillId="0" borderId="0" xfId="12" quotePrefix="1" applyFont="1" applyFill="1" applyBorder="1" applyAlignment="1">
      <alignment horizontal="right" vertical="center"/>
    </xf>
    <xf numFmtId="0" fontId="3" fillId="7" borderId="0" xfId="4" applyFont="1" applyFill="1" applyBorder="1" applyAlignment="1">
      <alignment vertical="center"/>
    </xf>
    <xf numFmtId="0" fontId="3" fillId="7" borderId="0" xfId="4" applyFont="1" applyFill="1" applyBorder="1" applyAlignment="1">
      <alignment vertical="center" wrapText="1"/>
    </xf>
    <xf numFmtId="3" fontId="3" fillId="7" borderId="0" xfId="4" applyNumberFormat="1" applyFont="1" applyFill="1" applyBorder="1" applyAlignment="1">
      <alignment horizontal="right" vertical="center"/>
    </xf>
    <xf numFmtId="3" fontId="3" fillId="7" borderId="0" xfId="4" applyNumberFormat="1" applyFont="1" applyFill="1" applyBorder="1" applyAlignment="1">
      <alignment horizontal="center" vertical="center"/>
    </xf>
    <xf numFmtId="14" fontId="3" fillId="7" borderId="0" xfId="4" quotePrefix="1" applyNumberFormat="1" applyFont="1" applyFill="1" applyBorder="1" applyAlignment="1" applyProtection="1">
      <alignment horizontal="center" vertical="center"/>
    </xf>
    <xf numFmtId="14" fontId="3" fillId="7" borderId="0" xfId="4" applyNumberFormat="1" applyFont="1" applyFill="1" applyBorder="1" applyAlignment="1" applyProtection="1">
      <alignment horizontal="center" vertical="center"/>
    </xf>
    <xf numFmtId="0" fontId="3" fillId="7" borderId="0" xfId="4" quotePrefix="1" applyFont="1" applyFill="1" applyBorder="1" applyAlignment="1">
      <alignment vertical="center"/>
    </xf>
    <xf numFmtId="49" fontId="3" fillId="7" borderId="0" xfId="4" applyNumberFormat="1" applyFont="1" applyFill="1" applyBorder="1" applyAlignment="1" applyProtection="1">
      <alignment horizontal="center" vertical="center"/>
    </xf>
    <xf numFmtId="3" fontId="3" fillId="7" borderId="0" xfId="4" quotePrefix="1" applyNumberFormat="1" applyFont="1" applyFill="1" applyBorder="1" applyAlignment="1">
      <alignment horizontal="right" vertical="center"/>
    </xf>
    <xf numFmtId="182" fontId="6" fillId="7" borderId="0" xfId="4" applyNumberFormat="1" applyFont="1" applyFill="1" applyBorder="1" applyAlignment="1">
      <alignment horizontal="center" vertical="center"/>
    </xf>
    <xf numFmtId="0" fontId="24" fillId="7" borderId="0" xfId="0" applyFont="1" applyFill="1" applyBorder="1" applyAlignment="1">
      <alignment horizontal="right" wrapText="1"/>
    </xf>
    <xf numFmtId="3" fontId="3" fillId="7" borderId="0" xfId="4" applyNumberFormat="1" applyFont="1" applyFill="1" applyBorder="1" applyAlignment="1" applyProtection="1">
      <alignment horizontal="right" vertical="center"/>
      <protection locked="0"/>
    </xf>
    <xf numFmtId="0" fontId="3" fillId="7" borderId="0" xfId="4" applyFont="1" applyFill="1" applyBorder="1" applyAlignment="1">
      <alignment horizontal="center" vertical="center"/>
    </xf>
    <xf numFmtId="0" fontId="3" fillId="7" borderId="0" xfId="4" applyFont="1" applyFill="1" applyBorder="1" applyAlignment="1">
      <alignment horizontal="center" vertical="center" wrapText="1"/>
    </xf>
    <xf numFmtId="0" fontId="3" fillId="7" borderId="0" xfId="4" applyFont="1" applyFill="1" applyBorder="1" applyAlignment="1">
      <alignment horizontal="center"/>
    </xf>
    <xf numFmtId="0" fontId="3" fillId="7" borderId="0" xfId="4" applyFont="1" applyFill="1" applyBorder="1" applyAlignment="1">
      <alignment horizontal="center" vertical="top"/>
    </xf>
    <xf numFmtId="0" fontId="3" fillId="7" borderId="0" xfId="4" applyFont="1" applyFill="1" applyBorder="1" applyAlignment="1">
      <alignment vertical="top" wrapText="1"/>
    </xf>
    <xf numFmtId="3" fontId="3" fillId="7" borderId="0" xfId="4" applyNumberFormat="1" applyFont="1" applyFill="1" applyBorder="1" applyAlignment="1">
      <alignment horizontal="center"/>
    </xf>
    <xf numFmtId="3" fontId="3" fillId="7" borderId="0" xfId="4" applyNumberFormat="1" applyFont="1" applyFill="1" applyBorder="1" applyAlignment="1" applyProtection="1">
      <alignment horizontal="right" vertical="center"/>
    </xf>
    <xf numFmtId="3" fontId="3" fillId="7" borderId="0" xfId="0" applyNumberFormat="1" applyFont="1" applyFill="1" applyBorder="1" applyAlignment="1" applyProtection="1">
      <alignment horizontal="right" vertical="center"/>
    </xf>
    <xf numFmtId="0" fontId="20" fillId="7" borderId="0" xfId="4" applyFont="1" applyFill="1" applyBorder="1"/>
    <xf numFmtId="0" fontId="3" fillId="7" borderId="0" xfId="4" applyFont="1" applyFill="1" applyBorder="1" applyAlignment="1">
      <alignment vertical="top"/>
    </xf>
    <xf numFmtId="3" fontId="3" fillId="7" borderId="0" xfId="4" applyNumberFormat="1" applyFont="1" applyFill="1" applyBorder="1" applyAlignment="1">
      <alignment horizontal="right"/>
    </xf>
    <xf numFmtId="0" fontId="3" fillId="15" borderId="0" xfId="4" applyFont="1" applyFill="1" applyAlignment="1">
      <alignment vertical="center"/>
    </xf>
    <xf numFmtId="0" fontId="3" fillId="15" borderId="0" xfId="4" applyFont="1" applyFill="1" applyAlignment="1">
      <alignment vertical="center" wrapText="1"/>
    </xf>
    <xf numFmtId="1" fontId="28" fillId="16" borderId="0" xfId="4" applyNumberFormat="1" applyFont="1" applyFill="1" applyAlignment="1">
      <alignment vertical="center"/>
    </xf>
    <xf numFmtId="0" fontId="154" fillId="17" borderId="3" xfId="4" applyFont="1" applyFill="1" applyBorder="1" applyAlignment="1">
      <alignment horizontal="center" vertical="center"/>
    </xf>
    <xf numFmtId="0" fontId="4" fillId="15" borderId="0" xfId="4" applyFont="1" applyFill="1" applyProtection="1">
      <protection locked="0"/>
    </xf>
    <xf numFmtId="0" fontId="3" fillId="18" borderId="0" xfId="4" applyFont="1" applyFill="1" applyAlignment="1">
      <alignment vertical="center"/>
    </xf>
    <xf numFmtId="0" fontId="3" fillId="15" borderId="0" xfId="4" applyFont="1" applyFill="1" applyAlignment="1" applyProtection="1">
      <alignment vertical="center"/>
      <protection locked="0"/>
    </xf>
    <xf numFmtId="0" fontId="3" fillId="15" borderId="0" xfId="0" applyFont="1" applyFill="1" applyAlignment="1">
      <alignment vertical="center"/>
    </xf>
    <xf numFmtId="0" fontId="3" fillId="15" borderId="0" xfId="4" applyFont="1" applyFill="1" applyBorder="1" applyAlignment="1">
      <alignment vertical="center"/>
    </xf>
    <xf numFmtId="0" fontId="3" fillId="15" borderId="0" xfId="4" applyFont="1" applyFill="1" applyBorder="1" applyAlignment="1">
      <alignment vertical="center" wrapText="1"/>
    </xf>
    <xf numFmtId="0" fontId="3" fillId="15" borderId="0" xfId="4" applyFont="1" applyFill="1" applyAlignment="1">
      <alignment horizontal="center" vertical="center"/>
    </xf>
    <xf numFmtId="0" fontId="3" fillId="15" borderId="0" xfId="4" applyFont="1" applyFill="1" applyAlignment="1">
      <alignment horizontal="left" vertical="center"/>
    </xf>
    <xf numFmtId="179" fontId="11" fillId="17" borderId="3" xfId="4" quotePrefix="1" applyNumberFormat="1" applyFont="1" applyFill="1" applyBorder="1" applyAlignment="1" applyProtection="1">
      <alignment horizontal="center" vertical="center"/>
    </xf>
    <xf numFmtId="179" fontId="155" fillId="17" borderId="4" xfId="4" applyNumberFormat="1" applyFont="1" applyFill="1" applyBorder="1" applyAlignment="1" applyProtection="1">
      <alignment horizontal="center" vertical="center"/>
      <protection locked="0"/>
    </xf>
    <xf numFmtId="0" fontId="3" fillId="15" borderId="0" xfId="4" quotePrefix="1" applyFont="1" applyFill="1" applyAlignment="1">
      <alignment vertical="center"/>
    </xf>
    <xf numFmtId="0" fontId="11" fillId="0" borderId="0" xfId="4" applyFont="1" applyAlignment="1">
      <alignment horizontal="right" vertical="center"/>
    </xf>
    <xf numFmtId="0" fontId="11" fillId="15" borderId="0" xfId="4" quotePrefix="1" applyFont="1" applyFill="1" applyAlignment="1">
      <alignment vertical="center"/>
    </xf>
    <xf numFmtId="0" fontId="56" fillId="15" borderId="0" xfId="4" applyFont="1" applyFill="1" applyAlignment="1">
      <alignment horizontal="left" vertical="center"/>
    </xf>
    <xf numFmtId="180" fontId="3" fillId="15" borderId="0" xfId="4" applyNumberFormat="1" applyFont="1" applyFill="1" applyAlignment="1">
      <alignment horizontal="center" vertical="center"/>
    </xf>
    <xf numFmtId="180" fontId="3" fillId="15" borderId="0" xfId="4" applyNumberFormat="1" applyFont="1" applyFill="1" applyAlignment="1">
      <alignment horizontal="left" vertical="center"/>
    </xf>
    <xf numFmtId="180" fontId="3" fillId="15" borderId="0" xfId="4" applyNumberFormat="1" applyFont="1" applyFill="1" applyAlignment="1">
      <alignment vertical="center"/>
    </xf>
    <xf numFmtId="0" fontId="11" fillId="0" borderId="0" xfId="0" applyFont="1" applyFill="1" applyBorder="1" applyAlignment="1" applyProtection="1">
      <alignment horizontal="right" wrapText="1"/>
    </xf>
    <xf numFmtId="0" fontId="156" fillId="17" borderId="3" xfId="0" applyNumberFormat="1" applyFont="1" applyFill="1" applyBorder="1" applyAlignment="1" applyProtection="1">
      <alignment horizontal="center" vertical="center"/>
    </xf>
    <xf numFmtId="0" fontId="157" fillId="17" borderId="3" xfId="4" applyFont="1" applyFill="1" applyBorder="1" applyAlignment="1">
      <alignment horizontal="center" vertical="center"/>
    </xf>
    <xf numFmtId="0" fontId="3" fillId="15" borderId="0" xfId="0" quotePrefix="1" applyFont="1" applyFill="1" applyAlignment="1">
      <alignment vertical="center"/>
    </xf>
    <xf numFmtId="0" fontId="3" fillId="15" borderId="0" xfId="4" quotePrefix="1" applyFont="1" applyFill="1" applyAlignment="1">
      <alignment horizontal="right" vertical="center"/>
    </xf>
    <xf numFmtId="0" fontId="11" fillId="0" borderId="0" xfId="4" quotePrefix="1" applyFont="1" applyAlignment="1">
      <alignment horizontal="right" vertical="center"/>
    </xf>
    <xf numFmtId="0" fontId="11" fillId="15" borderId="0" xfId="4" quotePrefix="1" applyFont="1" applyFill="1" applyAlignment="1">
      <alignment horizontal="right" vertical="center"/>
    </xf>
    <xf numFmtId="0" fontId="158" fillId="19" borderId="5" xfId="12" applyFont="1" applyFill="1" applyBorder="1" applyAlignment="1">
      <alignment horizontal="left" vertical="center" wrapText="1"/>
    </xf>
    <xf numFmtId="0" fontId="159" fillId="19" borderId="6" xfId="12" applyFont="1" applyFill="1" applyBorder="1" applyAlignment="1">
      <alignment horizontal="center" vertical="center" wrapText="1"/>
    </xf>
    <xf numFmtId="0" fontId="158" fillId="19" borderId="7" xfId="4" applyFont="1" applyFill="1" applyBorder="1" applyAlignment="1">
      <alignment horizontal="center" vertical="center" wrapText="1"/>
    </xf>
    <xf numFmtId="0" fontId="158" fillId="19" borderId="8" xfId="4" applyFont="1" applyFill="1" applyBorder="1" applyAlignment="1">
      <alignment horizontal="center" vertical="center"/>
    </xf>
    <xf numFmtId="0" fontId="158" fillId="19" borderId="3" xfId="4" applyFont="1" applyFill="1" applyBorder="1" applyAlignment="1">
      <alignment horizontal="center" vertical="center"/>
    </xf>
    <xf numFmtId="0" fontId="57" fillId="0" borderId="9" xfId="12" applyFont="1" applyFill="1" applyBorder="1" applyAlignment="1">
      <alignment horizontal="center" vertical="center" wrapText="1"/>
    </xf>
    <xf numFmtId="0" fontId="58" fillId="20" borderId="10" xfId="4" applyFont="1" applyFill="1" applyBorder="1" applyAlignment="1">
      <alignment horizontal="center" vertical="center" wrapText="1"/>
    </xf>
    <xf numFmtId="0" fontId="3" fillId="18" borderId="0" xfId="4" applyFont="1" applyFill="1" applyBorder="1" applyAlignment="1">
      <alignment vertical="center"/>
    </xf>
    <xf numFmtId="0" fontId="34" fillId="15" borderId="11" xfId="4" applyFont="1" applyFill="1" applyBorder="1" applyAlignment="1">
      <alignment vertical="center"/>
    </xf>
    <xf numFmtId="0" fontId="34" fillId="15" borderId="12" xfId="4" applyFont="1" applyFill="1" applyBorder="1" applyAlignment="1">
      <alignment horizontal="center" vertical="center"/>
    </xf>
    <xf numFmtId="0" fontId="160" fillId="15" borderId="13" xfId="4" applyFont="1" applyFill="1" applyBorder="1" applyAlignment="1">
      <alignment horizontal="left" vertical="center" wrapText="1"/>
    </xf>
    <xf numFmtId="3" fontId="58" fillId="15" borderId="10" xfId="4" quotePrefix="1" applyNumberFormat="1" applyFont="1" applyFill="1" applyBorder="1" applyAlignment="1">
      <alignment horizontal="center" vertical="center"/>
    </xf>
    <xf numFmtId="3" fontId="59" fillId="15" borderId="14" xfId="4" quotePrefix="1" applyNumberFormat="1" applyFont="1" applyFill="1" applyBorder="1" applyAlignment="1">
      <alignment horizontal="center" vertical="center"/>
    </xf>
    <xf numFmtId="3" fontId="59" fillId="15" borderId="15" xfId="4" quotePrefix="1" applyNumberFormat="1" applyFont="1" applyFill="1" applyBorder="1" applyAlignment="1" applyProtection="1">
      <alignment horizontal="center" vertical="center"/>
    </xf>
    <xf numFmtId="3" fontId="60" fillId="15" borderId="13" xfId="4" quotePrefix="1" applyNumberFormat="1" applyFont="1" applyFill="1" applyBorder="1" applyAlignment="1" applyProtection="1">
      <alignment horizontal="center" vertical="center"/>
    </xf>
    <xf numFmtId="181" fontId="61" fillId="8" borderId="11" xfId="12" quotePrefix="1" applyNumberFormat="1" applyFont="1" applyFill="1" applyBorder="1" applyAlignment="1" applyProtection="1">
      <alignment horizontal="right" vertical="center"/>
    </xf>
    <xf numFmtId="0" fontId="61" fillId="8" borderId="16" xfId="12" quotePrefix="1" applyFont="1" applyFill="1" applyBorder="1" applyAlignment="1" applyProtection="1">
      <alignment horizontal="left" vertical="center"/>
    </xf>
    <xf numFmtId="3" fontId="161" fillId="17" borderId="14" xfId="4" applyNumberFormat="1" applyFont="1" applyFill="1" applyBorder="1" applyAlignment="1">
      <alignment horizontal="right" vertical="center"/>
    </xf>
    <xf numFmtId="0" fontId="6" fillId="15" borderId="17" xfId="12" quotePrefix="1" applyFont="1" applyFill="1" applyBorder="1" applyAlignment="1">
      <alignment horizontal="right" vertical="center"/>
    </xf>
    <xf numFmtId="181" fontId="9" fillId="15" borderId="18" xfId="12" quotePrefix="1" applyNumberFormat="1" applyFont="1" applyFill="1" applyBorder="1" applyAlignment="1">
      <alignment horizontal="right" vertical="center"/>
    </xf>
    <xf numFmtId="0" fontId="3" fillId="15" borderId="19" xfId="12" applyFont="1" applyFill="1" applyBorder="1" applyAlignment="1">
      <alignment horizontal="left" vertical="center" wrapText="1"/>
    </xf>
    <xf numFmtId="3" fontId="12" fillId="15" borderId="20" xfId="4" applyNumberFormat="1" applyFont="1" applyFill="1" applyBorder="1" applyAlignment="1" applyProtection="1">
      <alignment horizontal="right" vertical="center"/>
      <protection locked="0"/>
    </xf>
    <xf numFmtId="3" fontId="12" fillId="15" borderId="18" xfId="4" applyNumberFormat="1" applyFont="1" applyFill="1" applyBorder="1" applyAlignment="1" applyProtection="1">
      <alignment horizontal="right" vertical="center"/>
      <protection locked="0"/>
    </xf>
    <xf numFmtId="188" fontId="162" fillId="21" borderId="21" xfId="4" applyNumberFormat="1" applyFont="1" applyFill="1" applyBorder="1" applyAlignment="1" applyProtection="1">
      <alignment horizontal="center" vertical="center"/>
    </xf>
    <xf numFmtId="0" fontId="11" fillId="18" borderId="0" xfId="4" applyFont="1" applyFill="1" applyAlignment="1">
      <alignment vertical="center"/>
    </xf>
    <xf numFmtId="181" fontId="9" fillId="15" borderId="22" xfId="12" quotePrefix="1" applyNumberFormat="1" applyFont="1" applyFill="1" applyBorder="1" applyAlignment="1">
      <alignment horizontal="right" vertical="center"/>
    </xf>
    <xf numFmtId="0" fontId="3" fillId="15" borderId="23" xfId="12" applyFont="1" applyFill="1" applyBorder="1" applyAlignment="1">
      <alignment horizontal="left" vertical="center" wrapText="1"/>
    </xf>
    <xf numFmtId="3" fontId="12" fillId="15" borderId="24" xfId="4" applyNumberFormat="1" applyFont="1" applyFill="1" applyBorder="1" applyAlignment="1" applyProtection="1">
      <alignment horizontal="right" vertical="center"/>
      <protection locked="0"/>
    </xf>
    <xf numFmtId="3" fontId="12" fillId="15" borderId="22" xfId="4" applyNumberFormat="1" applyFont="1" applyFill="1" applyBorder="1" applyAlignment="1" applyProtection="1">
      <alignment horizontal="right" vertical="center"/>
      <protection locked="0"/>
    </xf>
    <xf numFmtId="188" fontId="162" fillId="21" borderId="25" xfId="4" applyNumberFormat="1" applyFont="1" applyFill="1" applyBorder="1" applyAlignment="1" applyProtection="1">
      <alignment horizontal="center" vertical="center"/>
    </xf>
    <xf numFmtId="0" fontId="3" fillId="15" borderId="26" xfId="12" applyFont="1" applyFill="1" applyBorder="1" applyAlignment="1">
      <alignment horizontal="left" vertical="center" wrapText="1"/>
    </xf>
    <xf numFmtId="181" fontId="9" fillId="15" borderId="27" xfId="12" quotePrefix="1" applyNumberFormat="1" applyFont="1" applyFill="1" applyBorder="1" applyAlignment="1">
      <alignment horizontal="right" vertical="center"/>
    </xf>
    <xf numFmtId="0" fontId="3" fillId="15" borderId="28" xfId="12" applyFont="1" applyFill="1" applyBorder="1" applyAlignment="1">
      <alignment horizontal="left" vertical="center" wrapText="1"/>
    </xf>
    <xf numFmtId="3" fontId="12" fillId="15" borderId="29" xfId="4" applyNumberFormat="1" applyFont="1" applyFill="1" applyBorder="1" applyAlignment="1" applyProtection="1">
      <alignment horizontal="right" vertical="center"/>
      <protection locked="0"/>
    </xf>
    <xf numFmtId="3" fontId="12" fillId="15" borderId="27" xfId="4" applyNumberFormat="1" applyFont="1" applyFill="1" applyBorder="1" applyAlignment="1" applyProtection="1">
      <alignment horizontal="right" vertical="center"/>
      <protection locked="0"/>
    </xf>
    <xf numFmtId="188" fontId="162" fillId="21" borderId="30" xfId="4" applyNumberFormat="1" applyFont="1" applyFill="1" applyBorder="1" applyAlignment="1" applyProtection="1">
      <alignment horizontal="center" vertical="center"/>
    </xf>
    <xf numFmtId="181" fontId="61" fillId="8" borderId="31" xfId="12" quotePrefix="1" applyNumberFormat="1" applyFont="1" applyFill="1" applyBorder="1" applyAlignment="1" applyProtection="1">
      <alignment horizontal="right" vertical="center"/>
    </xf>
    <xf numFmtId="3" fontId="161" fillId="17" borderId="8" xfId="4" applyNumberFormat="1" applyFont="1" applyFill="1" applyBorder="1" applyAlignment="1">
      <alignment horizontal="right" vertical="center"/>
    </xf>
    <xf numFmtId="3" fontId="161" fillId="17" borderId="3" xfId="4" applyNumberFormat="1" applyFont="1" applyFill="1" applyBorder="1" applyAlignment="1" applyProtection="1">
      <alignment horizontal="right" vertical="center"/>
    </xf>
    <xf numFmtId="3" fontId="161" fillId="17" borderId="9" xfId="4" applyNumberFormat="1" applyFont="1" applyFill="1" applyBorder="1" applyAlignment="1" applyProtection="1">
      <alignment horizontal="right" vertical="center"/>
    </xf>
    <xf numFmtId="0" fontId="3" fillId="15" borderId="17" xfId="12" applyFont="1" applyFill="1" applyBorder="1" applyAlignment="1">
      <alignment horizontal="right" vertical="center"/>
    </xf>
    <xf numFmtId="0" fontId="3" fillId="15" borderId="32" xfId="12" applyFont="1" applyFill="1" applyBorder="1" applyAlignment="1">
      <alignment horizontal="left" vertical="center" wrapText="1"/>
    </xf>
    <xf numFmtId="3" fontId="12" fillId="15" borderId="33" xfId="4" applyNumberFormat="1" applyFont="1" applyFill="1" applyBorder="1" applyAlignment="1" applyProtection="1">
      <alignment horizontal="right" vertical="center"/>
      <protection locked="0"/>
    </xf>
    <xf numFmtId="3" fontId="12" fillId="15" borderId="34" xfId="4" applyNumberFormat="1" applyFont="1" applyFill="1" applyBorder="1" applyAlignment="1" applyProtection="1">
      <alignment horizontal="right" vertical="center"/>
      <protection locked="0"/>
    </xf>
    <xf numFmtId="188" fontId="162" fillId="21" borderId="35" xfId="4" applyNumberFormat="1" applyFont="1" applyFill="1" applyBorder="1" applyAlignment="1" applyProtection="1">
      <alignment horizontal="center" vertical="center"/>
    </xf>
    <xf numFmtId="0" fontId="3" fillId="15" borderId="36" xfId="12" applyFont="1" applyFill="1" applyBorder="1" applyAlignment="1">
      <alignment horizontal="left" wrapText="1"/>
    </xf>
    <xf numFmtId="0" fontId="3" fillId="15" borderId="26" xfId="12" applyFont="1" applyFill="1" applyBorder="1" applyAlignment="1">
      <alignment horizontal="left" wrapText="1"/>
    </xf>
    <xf numFmtId="0" fontId="12" fillId="15" borderId="26" xfId="12" applyFont="1" applyFill="1" applyBorder="1" applyAlignment="1">
      <alignment horizontal="left" wrapText="1"/>
    </xf>
    <xf numFmtId="181" fontId="9" fillId="15" borderId="34" xfId="12" quotePrefix="1" applyNumberFormat="1" applyFont="1" applyFill="1" applyBorder="1" applyAlignment="1">
      <alignment horizontal="right" vertical="center"/>
    </xf>
    <xf numFmtId="0" fontId="3" fillId="15" borderId="37" xfId="12" applyFont="1" applyFill="1" applyBorder="1" applyAlignment="1">
      <alignment horizontal="left" wrapText="1"/>
    </xf>
    <xf numFmtId="181" fontId="6" fillId="15" borderId="17" xfId="12" quotePrefix="1" applyNumberFormat="1" applyFont="1" applyFill="1" applyBorder="1" applyAlignment="1">
      <alignment horizontal="right" vertical="center"/>
    </xf>
    <xf numFmtId="0" fontId="3" fillId="15" borderId="38" xfId="12" applyFont="1" applyFill="1" applyBorder="1" applyAlignment="1">
      <alignment horizontal="left" vertical="center" wrapText="1"/>
    </xf>
    <xf numFmtId="0" fontId="61" fillId="8" borderId="4" xfId="12" quotePrefix="1" applyFont="1" applyFill="1" applyBorder="1" applyAlignment="1" applyProtection="1">
      <alignment horizontal="left" vertical="center"/>
    </xf>
    <xf numFmtId="0" fontId="3" fillId="15" borderId="23" xfId="12" applyFont="1" applyFill="1" applyBorder="1" applyAlignment="1">
      <alignment vertical="center" wrapText="1"/>
    </xf>
    <xf numFmtId="0" fontId="3" fillId="15" borderId="38" xfId="12" applyFont="1" applyFill="1" applyBorder="1" applyAlignment="1">
      <alignment vertical="center" wrapText="1"/>
    </xf>
    <xf numFmtId="0" fontId="3" fillId="15" borderId="32" xfId="12" applyFont="1" applyFill="1" applyBorder="1" applyAlignment="1">
      <alignment vertical="center" wrapText="1"/>
    </xf>
    <xf numFmtId="0" fontId="8" fillId="15" borderId="19" xfId="12" applyFont="1" applyFill="1" applyBorder="1" applyAlignment="1">
      <alignment horizontal="left" vertical="center" wrapText="1"/>
    </xf>
    <xf numFmtId="0" fontId="8" fillId="15" borderId="32" xfId="12" applyFont="1" applyFill="1" applyBorder="1" applyAlignment="1">
      <alignment vertical="center" wrapText="1"/>
    </xf>
    <xf numFmtId="3" fontId="161" fillId="17" borderId="3" xfId="4" applyNumberFormat="1" applyFont="1" applyFill="1" applyBorder="1" applyAlignment="1" applyProtection="1">
      <alignment horizontal="right" vertical="center"/>
      <protection locked="0"/>
    </xf>
    <xf numFmtId="0" fontId="6" fillId="15" borderId="0" xfId="12" applyFont="1" applyFill="1" applyBorder="1" applyAlignment="1">
      <alignment horizontal="right" vertical="center"/>
    </xf>
    <xf numFmtId="0" fontId="8" fillId="15" borderId="23" xfId="12" applyFont="1" applyFill="1" applyBorder="1" applyAlignment="1">
      <alignment vertical="center" wrapText="1"/>
    </xf>
    <xf numFmtId="0" fontId="6" fillId="15" borderId="0" xfId="12" quotePrefix="1" applyFont="1" applyFill="1" applyBorder="1" applyAlignment="1">
      <alignment horizontal="right" vertical="center"/>
    </xf>
    <xf numFmtId="0" fontId="3" fillId="15" borderId="19" xfId="12" applyFont="1" applyFill="1" applyBorder="1" applyAlignment="1">
      <alignment horizontal="left"/>
    </xf>
    <xf numFmtId="0" fontId="3" fillId="15" borderId="32" xfId="12" applyFont="1" applyFill="1" applyBorder="1" applyAlignment="1">
      <alignment horizontal="left"/>
    </xf>
    <xf numFmtId="0" fontId="6" fillId="15" borderId="17" xfId="12" applyFont="1" applyFill="1" applyBorder="1" applyAlignment="1">
      <alignment horizontal="right" vertical="center"/>
    </xf>
    <xf numFmtId="0" fontId="12" fillId="15" borderId="23" xfId="12" applyFont="1" applyFill="1" applyBorder="1" applyAlignment="1">
      <alignment horizontal="left" vertical="center" wrapText="1"/>
    </xf>
    <xf numFmtId="0" fontId="8" fillId="15" borderId="32" xfId="12" applyFont="1" applyFill="1" applyBorder="1" applyAlignment="1">
      <alignment horizontal="left" vertical="center" wrapText="1"/>
    </xf>
    <xf numFmtId="0" fontId="8" fillId="15" borderId="39" xfId="12" applyFont="1" applyFill="1" applyBorder="1" applyAlignment="1">
      <alignment vertical="center" wrapText="1"/>
    </xf>
    <xf numFmtId="0" fontId="3" fillId="15" borderId="19" xfId="12" applyFont="1" applyFill="1" applyBorder="1"/>
    <xf numFmtId="0" fontId="3" fillId="15" borderId="23" xfId="12" applyFont="1" applyFill="1" applyBorder="1"/>
    <xf numFmtId="0" fontId="3" fillId="15" borderId="32" xfId="12" applyFont="1" applyFill="1" applyBorder="1"/>
    <xf numFmtId="0" fontId="13" fillId="15" borderId="19" xfId="12" applyFont="1" applyFill="1" applyBorder="1" applyAlignment="1">
      <alignment horizontal="left" vertical="center" wrapText="1"/>
    </xf>
    <xf numFmtId="0" fontId="13" fillId="15" borderId="38" xfId="12" applyFont="1" applyFill="1" applyBorder="1" applyAlignment="1">
      <alignment horizontal="left" vertical="center" wrapText="1"/>
    </xf>
    <xf numFmtId="0" fontId="12" fillId="15" borderId="19" xfId="12" applyFont="1" applyFill="1" applyBorder="1" applyAlignment="1">
      <alignment horizontal="left" vertical="center" wrapText="1"/>
    </xf>
    <xf numFmtId="0" fontId="12" fillId="15" borderId="32" xfId="12" applyFont="1" applyFill="1" applyBorder="1" applyAlignment="1">
      <alignment vertical="center" wrapText="1"/>
    </xf>
    <xf numFmtId="0" fontId="6" fillId="15" borderId="11" xfId="12" quotePrefix="1" applyFont="1" applyFill="1" applyBorder="1" applyAlignment="1">
      <alignment horizontal="right" vertical="center"/>
    </xf>
    <xf numFmtId="0" fontId="163" fillId="19" borderId="40" xfId="12" quotePrefix="1" applyFont="1" applyFill="1" applyBorder="1" applyAlignment="1" applyProtection="1">
      <alignment horizontal="right" vertical="center"/>
    </xf>
    <xf numFmtId="0" fontId="157" fillId="19" borderId="41" xfId="12" applyFont="1" applyFill="1" applyBorder="1" applyAlignment="1" applyProtection="1">
      <alignment horizontal="right" vertical="center"/>
    </xf>
    <xf numFmtId="0" fontId="158" fillId="19" borderId="42" xfId="4" applyFont="1" applyFill="1" applyBorder="1" applyAlignment="1" applyProtection="1">
      <alignment horizontal="center" vertical="center" wrapText="1"/>
    </xf>
    <xf numFmtId="3" fontId="11" fillId="19" borderId="43" xfId="4" applyNumberFormat="1" applyFont="1" applyFill="1" applyBorder="1" applyAlignment="1" applyProtection="1">
      <alignment horizontal="right" vertical="center"/>
    </xf>
    <xf numFmtId="3" fontId="12" fillId="19" borderId="44" xfId="4" applyNumberFormat="1" applyFont="1" applyFill="1" applyBorder="1" applyAlignment="1" applyProtection="1">
      <alignment horizontal="right" vertical="center"/>
    </xf>
    <xf numFmtId="3" fontId="12" fillId="19" borderId="45" xfId="4" applyNumberFormat="1" applyFont="1" applyFill="1" applyBorder="1" applyAlignment="1" applyProtection="1">
      <alignment horizontal="right" vertical="center"/>
    </xf>
    <xf numFmtId="3" fontId="12" fillId="19" borderId="46" xfId="4" applyNumberFormat="1" applyFont="1" applyFill="1" applyBorder="1" applyAlignment="1" applyProtection="1">
      <alignment horizontal="right" vertical="center"/>
    </xf>
    <xf numFmtId="0" fontId="6" fillId="15" borderId="0" xfId="12" quotePrefix="1" applyFont="1" applyFill="1" applyBorder="1" applyAlignment="1" applyProtection="1">
      <alignment horizontal="right" vertical="center"/>
    </xf>
    <xf numFmtId="181" fontId="9" fillId="15" borderId="0" xfId="12" quotePrefix="1" applyNumberFormat="1" applyFont="1" applyFill="1" applyBorder="1" applyAlignment="1" applyProtection="1">
      <alignment horizontal="center" vertical="center"/>
    </xf>
    <xf numFmtId="0" fontId="3" fillId="15" borderId="0" xfId="12" applyFont="1" applyFill="1" applyBorder="1" applyAlignment="1" applyProtection="1">
      <alignment horizontal="left" vertical="center" wrapText="1"/>
    </xf>
    <xf numFmtId="3" fontId="6" fillId="15" borderId="0" xfId="4" applyNumberFormat="1" applyFont="1" applyFill="1" applyBorder="1" applyAlignment="1" applyProtection="1">
      <alignment horizontal="right" vertical="center"/>
    </xf>
    <xf numFmtId="3" fontId="3" fillId="15" borderId="0" xfId="4" applyNumberFormat="1" applyFont="1" applyFill="1" applyBorder="1" applyAlignment="1" applyProtection="1">
      <alignment horizontal="right" vertical="center"/>
    </xf>
    <xf numFmtId="0" fontId="3" fillId="18" borderId="0" xfId="4" applyFont="1" applyFill="1" applyAlignment="1" applyProtection="1">
      <alignment vertical="center"/>
    </xf>
    <xf numFmtId="0" fontId="3" fillId="18" borderId="0" xfId="4" applyFont="1" applyFill="1" applyAlignment="1" applyProtection="1">
      <alignment vertical="center" wrapText="1"/>
    </xf>
    <xf numFmtId="3" fontId="6" fillId="18" borderId="0" xfId="4" applyNumberFormat="1" applyFont="1" applyFill="1" applyAlignment="1" applyProtection="1">
      <alignment horizontal="right" vertical="center"/>
    </xf>
    <xf numFmtId="3" fontId="3" fillId="18" borderId="0" xfId="4" applyNumberFormat="1" applyFont="1" applyFill="1" applyAlignment="1" applyProtection="1">
      <alignment horizontal="right" vertical="center"/>
    </xf>
    <xf numFmtId="3" fontId="3" fillId="15" borderId="0" xfId="4" applyNumberFormat="1" applyFont="1" applyFill="1" applyAlignment="1">
      <alignment horizontal="right" vertical="center"/>
    </xf>
    <xf numFmtId="0" fontId="164" fillId="22" borderId="0" xfId="4" applyFont="1" applyFill="1" applyAlignment="1">
      <alignment horizontal="left" vertical="center"/>
    </xf>
    <xf numFmtId="3" fontId="11" fillId="15" borderId="0" xfId="4" applyNumberFormat="1" applyFont="1" applyFill="1" applyAlignment="1">
      <alignment horizontal="center" vertical="center"/>
    </xf>
    <xf numFmtId="179" fontId="155" fillId="17" borderId="4" xfId="4" applyNumberFormat="1" applyFont="1" applyFill="1" applyBorder="1" applyAlignment="1" applyProtection="1">
      <alignment horizontal="center" vertical="center"/>
    </xf>
    <xf numFmtId="0" fontId="3" fillId="15" borderId="0" xfId="4" quotePrefix="1" applyFont="1" applyFill="1" applyAlignment="1" applyProtection="1">
      <alignment vertical="center"/>
    </xf>
    <xf numFmtId="0" fontId="3" fillId="15" borderId="0" xfId="4" applyFont="1" applyFill="1" applyAlignment="1" applyProtection="1">
      <alignment vertical="center"/>
    </xf>
    <xf numFmtId="0" fontId="3" fillId="15" borderId="0" xfId="4" applyFont="1" applyFill="1" applyAlignment="1" applyProtection="1">
      <alignment vertical="center" wrapText="1"/>
    </xf>
    <xf numFmtId="0" fontId="3" fillId="15" borderId="0" xfId="4" applyFont="1" applyFill="1" applyAlignment="1" applyProtection="1">
      <alignment horizontal="center" vertical="center"/>
    </xf>
    <xf numFmtId="0" fontId="11" fillId="0" borderId="0" xfId="4" applyFont="1" applyAlignment="1" applyProtection="1">
      <alignment horizontal="center" vertical="center"/>
    </xf>
    <xf numFmtId="186" fontId="156" fillId="19" borderId="3" xfId="4" applyNumberFormat="1" applyFont="1" applyFill="1" applyBorder="1" applyAlignment="1" applyProtection="1">
      <alignment horizontal="center" vertical="center"/>
    </xf>
    <xf numFmtId="0" fontId="11" fillId="15" borderId="0" xfId="4" quotePrefix="1" applyFont="1" applyFill="1" applyAlignment="1" applyProtection="1">
      <alignment vertical="center"/>
    </xf>
    <xf numFmtId="0" fontId="56" fillId="15" borderId="0" xfId="4" applyFont="1" applyFill="1" applyAlignment="1" applyProtection="1">
      <alignment horizontal="left" vertical="center"/>
    </xf>
    <xf numFmtId="0" fontId="3" fillId="15" borderId="0" xfId="4" applyFont="1" applyFill="1" applyAlignment="1" applyProtection="1">
      <alignment horizontal="left" vertical="center"/>
    </xf>
    <xf numFmtId="0" fontId="6" fillId="0" borderId="0" xfId="12" quotePrefix="1" applyFont="1" applyFill="1" applyBorder="1" applyAlignment="1" applyProtection="1">
      <alignment horizontal="right" vertical="center"/>
    </xf>
    <xf numFmtId="3" fontId="3" fillId="15" borderId="0" xfId="4" applyNumberFormat="1" applyFont="1" applyFill="1" applyAlignment="1" applyProtection="1">
      <alignment horizontal="right" vertical="center"/>
    </xf>
    <xf numFmtId="49" fontId="156" fillId="17" borderId="3" xfId="0" applyNumberFormat="1" applyFont="1" applyFill="1" applyBorder="1" applyAlignment="1" applyProtection="1">
      <alignment horizontal="center" vertical="center"/>
    </xf>
    <xf numFmtId="3" fontId="3" fillId="15" borderId="0" xfId="4" applyNumberFormat="1" applyFont="1" applyFill="1" applyBorder="1" applyAlignment="1" applyProtection="1">
      <alignment horizontal="right" vertical="center"/>
      <protection locked="0"/>
    </xf>
    <xf numFmtId="0" fontId="3" fillId="15" borderId="47" xfId="4" applyFont="1" applyFill="1" applyBorder="1" applyAlignment="1" applyProtection="1">
      <alignment vertical="center"/>
    </xf>
    <xf numFmtId="0" fontId="3" fillId="15" borderId="47" xfId="4" applyFont="1" applyFill="1" applyBorder="1" applyAlignment="1" applyProtection="1">
      <alignment vertical="center" wrapText="1"/>
    </xf>
    <xf numFmtId="3" fontId="6" fillId="15" borderId="0" xfId="4" applyNumberFormat="1" applyFont="1" applyFill="1" applyAlignment="1" applyProtection="1">
      <alignment horizontal="right" vertical="center"/>
    </xf>
    <xf numFmtId="0" fontId="6" fillId="15" borderId="0" xfId="4" quotePrefix="1" applyFont="1" applyFill="1" applyAlignment="1" applyProtection="1">
      <alignment horizontal="right" vertical="center"/>
    </xf>
    <xf numFmtId="3" fontId="3" fillId="15" borderId="0" xfId="4" quotePrefix="1" applyNumberFormat="1" applyFont="1" applyFill="1" applyAlignment="1">
      <alignment horizontal="right" vertical="center"/>
    </xf>
    <xf numFmtId="3" fontId="11" fillId="0" borderId="0" xfId="4" quotePrefix="1" applyNumberFormat="1" applyFont="1" applyAlignment="1">
      <alignment horizontal="right" vertical="center"/>
    </xf>
    <xf numFmtId="3" fontId="11" fillId="15" borderId="0" xfId="4" quotePrefix="1" applyNumberFormat="1" applyFont="1" applyFill="1" applyAlignment="1">
      <alignment horizontal="right" vertical="center"/>
    </xf>
    <xf numFmtId="0" fontId="165" fillId="23" borderId="5" xfId="4" applyFont="1" applyFill="1" applyBorder="1" applyAlignment="1" applyProtection="1">
      <alignment vertical="center"/>
    </xf>
    <xf numFmtId="0" fontId="165" fillId="23" borderId="6" xfId="4" applyFont="1" applyFill="1" applyBorder="1" applyAlignment="1" applyProtection="1">
      <alignment horizontal="center" vertical="center"/>
    </xf>
    <xf numFmtId="0" fontId="166" fillId="23" borderId="7" xfId="4" applyFont="1" applyFill="1" applyBorder="1" applyAlignment="1" applyProtection="1">
      <alignment horizontal="center" vertical="center" wrapText="1"/>
    </xf>
    <xf numFmtId="0" fontId="167" fillId="23" borderId="11" xfId="4" applyFont="1" applyFill="1" applyBorder="1" applyAlignment="1" applyProtection="1">
      <alignment horizontal="center" vertical="center"/>
    </xf>
    <xf numFmtId="0" fontId="167" fillId="23" borderId="15" xfId="4" applyFont="1" applyFill="1" applyBorder="1" applyAlignment="1" applyProtection="1">
      <alignment horizontal="center" vertical="center"/>
    </xf>
    <xf numFmtId="0" fontId="14" fillId="0" borderId="48" xfId="12" applyFont="1" applyFill="1" applyBorder="1" applyAlignment="1" applyProtection="1">
      <alignment horizontal="center" vertical="center" wrapText="1"/>
    </xf>
    <xf numFmtId="1" fontId="168" fillId="24" borderId="8" xfId="4" applyNumberFormat="1" applyFont="1" applyFill="1" applyBorder="1" applyAlignment="1" applyProtection="1">
      <alignment horizontal="center" vertical="center" wrapText="1"/>
    </xf>
    <xf numFmtId="1" fontId="168" fillId="24" borderId="3" xfId="4" applyNumberFormat="1" applyFont="1" applyFill="1" applyBorder="1" applyAlignment="1" applyProtection="1">
      <alignment horizontal="center" vertical="center" wrapText="1"/>
    </xf>
    <xf numFmtId="1" fontId="168" fillId="24" borderId="9" xfId="4" applyNumberFormat="1" applyFont="1" applyFill="1" applyBorder="1" applyAlignment="1" applyProtection="1">
      <alignment horizontal="center" vertical="center" wrapText="1"/>
    </xf>
    <xf numFmtId="0" fontId="169" fillId="23" borderId="10" xfId="4" applyFont="1" applyFill="1" applyBorder="1" applyAlignment="1" applyProtection="1">
      <alignment horizontal="center" vertical="center" wrapText="1"/>
    </xf>
    <xf numFmtId="0" fontId="62" fillId="22" borderId="0" xfId="4" applyFont="1" applyFill="1" applyAlignment="1">
      <alignment horizontal="left" vertical="center"/>
    </xf>
    <xf numFmtId="0" fontId="3" fillId="15" borderId="49" xfId="4" applyFont="1" applyFill="1" applyBorder="1" applyAlignment="1" applyProtection="1">
      <alignment horizontal="left" vertical="center"/>
    </xf>
    <xf numFmtId="0" fontId="3" fillId="15" borderId="50" xfId="4" applyFont="1" applyFill="1" applyBorder="1" applyAlignment="1" applyProtection="1">
      <alignment horizontal="center" vertical="center"/>
    </xf>
    <xf numFmtId="0" fontId="170" fillId="15" borderId="9" xfId="4" applyFont="1" applyFill="1" applyBorder="1" applyAlignment="1" applyProtection="1">
      <alignment horizontal="left" vertical="center" wrapText="1"/>
    </xf>
    <xf numFmtId="3" fontId="44" fillId="15" borderId="8" xfId="4" quotePrefix="1" applyNumberFormat="1" applyFont="1" applyFill="1" applyBorder="1" applyAlignment="1" applyProtection="1">
      <alignment horizontal="center" vertical="center"/>
    </xf>
    <xf numFmtId="3" fontId="44" fillId="15" borderId="3" xfId="4" quotePrefix="1" applyNumberFormat="1" applyFont="1" applyFill="1" applyBorder="1" applyAlignment="1" applyProtection="1">
      <alignment horizontal="center" vertical="center"/>
    </xf>
    <xf numFmtId="3" fontId="44" fillId="15" borderId="9" xfId="4" quotePrefix="1" applyNumberFormat="1" applyFont="1" applyFill="1" applyBorder="1" applyAlignment="1" applyProtection="1">
      <alignment horizontal="center" vertical="center"/>
    </xf>
    <xf numFmtId="3" fontId="29" fillId="15" borderId="10" xfId="4" quotePrefix="1" applyNumberFormat="1" applyFont="1" applyFill="1" applyBorder="1" applyAlignment="1" applyProtection="1">
      <alignment horizontal="center" vertical="center"/>
    </xf>
    <xf numFmtId="0" fontId="3" fillId="15" borderId="17" xfId="4" applyFont="1" applyFill="1" applyBorder="1" applyAlignment="1" applyProtection="1">
      <alignment horizontal="center" vertical="center" wrapText="1"/>
    </xf>
    <xf numFmtId="0" fontId="3" fillId="15" borderId="0" xfId="4" applyFont="1" applyFill="1" applyBorder="1" applyAlignment="1" applyProtection="1">
      <alignment horizontal="center" vertical="center" wrapText="1"/>
    </xf>
    <xf numFmtId="0" fontId="3" fillId="15" borderId="50" xfId="4" applyFont="1" applyFill="1" applyBorder="1" applyAlignment="1" applyProtection="1">
      <alignment horizontal="center" vertical="center" wrapText="1"/>
    </xf>
    <xf numFmtId="3" fontId="6" fillId="15" borderId="50" xfId="4" applyNumberFormat="1" applyFont="1" applyFill="1" applyBorder="1" applyAlignment="1" applyProtection="1">
      <alignment horizontal="right" vertical="center"/>
    </xf>
    <xf numFmtId="3" fontId="3" fillId="15" borderId="50" xfId="4" applyNumberFormat="1" applyFont="1" applyFill="1" applyBorder="1" applyAlignment="1" applyProtection="1">
      <alignment horizontal="right" vertical="center"/>
    </xf>
    <xf numFmtId="3" fontId="3" fillId="15" borderId="51" xfId="4" applyNumberFormat="1" applyFont="1" applyFill="1" applyBorder="1" applyAlignment="1" applyProtection="1">
      <alignment horizontal="right" vertical="center"/>
    </xf>
    <xf numFmtId="3" fontId="6" fillId="15" borderId="52" xfId="4" applyNumberFormat="1" applyFont="1" applyFill="1" applyBorder="1" applyAlignment="1" applyProtection="1">
      <alignment horizontal="right" vertical="center"/>
    </xf>
    <xf numFmtId="181" fontId="171" fillId="24" borderId="31" xfId="12" quotePrefix="1" applyNumberFormat="1" applyFont="1" applyFill="1" applyBorder="1" applyAlignment="1" applyProtection="1">
      <alignment horizontal="right" vertical="center"/>
    </xf>
    <xf numFmtId="3" fontId="168" fillId="24" borderId="52" xfId="4" applyNumberFormat="1" applyFont="1" applyFill="1" applyBorder="1" applyAlignment="1" applyProtection="1">
      <alignment horizontal="right" vertical="center"/>
    </xf>
    <xf numFmtId="3" fontId="170" fillId="24" borderId="8" xfId="4" applyNumberFormat="1" applyFont="1" applyFill="1" applyBorder="1" applyAlignment="1" applyProtection="1">
      <alignment horizontal="right" vertical="center"/>
    </xf>
    <xf numFmtId="3" fontId="170" fillId="24" borderId="3" xfId="4" applyNumberFormat="1" applyFont="1" applyFill="1" applyBorder="1" applyAlignment="1" applyProtection="1">
      <alignment horizontal="right" vertical="center"/>
    </xf>
    <xf numFmtId="3" fontId="170" fillId="24" borderId="9" xfId="4" applyNumberFormat="1" applyFont="1" applyFill="1" applyBorder="1" applyAlignment="1" applyProtection="1">
      <alignment horizontal="right" vertical="center"/>
    </xf>
    <xf numFmtId="0" fontId="172" fillId="22" borderId="0" xfId="4" applyFont="1" applyFill="1" applyAlignment="1">
      <alignment horizontal="left" vertical="center"/>
    </xf>
    <xf numFmtId="0" fontId="3" fillId="15" borderId="17" xfId="12" applyFont="1" applyFill="1" applyBorder="1" applyAlignment="1" applyProtection="1">
      <alignment horizontal="right" vertical="center"/>
    </xf>
    <xf numFmtId="181" fontId="9" fillId="15" borderId="18" xfId="12" quotePrefix="1" applyNumberFormat="1" applyFont="1" applyFill="1" applyBorder="1" applyAlignment="1" applyProtection="1">
      <alignment horizontal="right" vertical="center"/>
    </xf>
    <xf numFmtId="0" fontId="3" fillId="15" borderId="19" xfId="12" applyFont="1" applyFill="1" applyBorder="1" applyAlignment="1" applyProtection="1">
      <alignment horizontal="left" vertical="center" wrapText="1"/>
    </xf>
    <xf numFmtId="3" fontId="6" fillId="15" borderId="53" xfId="4" applyNumberFormat="1" applyFont="1" applyFill="1" applyBorder="1" applyAlignment="1" applyProtection="1">
      <alignment horizontal="right" vertical="center"/>
    </xf>
    <xf numFmtId="3" fontId="12" fillId="15" borderId="20" xfId="4" applyNumberFormat="1" applyFont="1" applyFill="1" applyBorder="1" applyAlignment="1" applyProtection="1">
      <alignment horizontal="right" vertical="center"/>
    </xf>
    <xf numFmtId="3" fontId="12" fillId="15" borderId="18" xfId="4" applyNumberFormat="1" applyFont="1" applyFill="1" applyBorder="1" applyAlignment="1" applyProtection="1">
      <alignment horizontal="right" vertical="center"/>
    </xf>
    <xf numFmtId="3" fontId="12" fillId="15" borderId="21" xfId="4" applyNumberFormat="1" applyFont="1" applyFill="1" applyBorder="1" applyAlignment="1" applyProtection="1">
      <alignment horizontal="right" vertical="center"/>
    </xf>
    <xf numFmtId="181" fontId="9" fillId="15" borderId="34" xfId="12" quotePrefix="1" applyNumberFormat="1" applyFont="1" applyFill="1" applyBorder="1" applyAlignment="1" applyProtection="1">
      <alignment horizontal="right" vertical="center"/>
    </xf>
    <xf numFmtId="0" fontId="3" fillId="15" borderId="32" xfId="12" applyFont="1" applyFill="1" applyBorder="1" applyAlignment="1" applyProtection="1">
      <alignment horizontal="left" vertical="center" wrapText="1"/>
    </xf>
    <xf numFmtId="3" fontId="6" fillId="15" borderId="54" xfId="4" applyNumberFormat="1" applyFont="1" applyFill="1" applyBorder="1" applyAlignment="1" applyProtection="1">
      <alignment horizontal="right" vertical="center"/>
    </xf>
    <xf numFmtId="3" fontId="12" fillId="15" borderId="33" xfId="4" applyNumberFormat="1" applyFont="1" applyFill="1" applyBorder="1" applyAlignment="1" applyProtection="1">
      <alignment horizontal="right" vertical="center"/>
    </xf>
    <xf numFmtId="3" fontId="12" fillId="15" borderId="34" xfId="4" applyNumberFormat="1" applyFont="1" applyFill="1" applyBorder="1" applyAlignment="1" applyProtection="1">
      <alignment horizontal="right" vertical="center"/>
    </xf>
    <xf numFmtId="3" fontId="12" fillId="15" borderId="35" xfId="4" applyNumberFormat="1" applyFont="1" applyFill="1" applyBorder="1" applyAlignment="1" applyProtection="1">
      <alignment horizontal="right" vertical="center"/>
    </xf>
    <xf numFmtId="181" fontId="6" fillId="15" borderId="17" xfId="12" quotePrefix="1" applyNumberFormat="1" applyFont="1" applyFill="1" applyBorder="1" applyAlignment="1" applyProtection="1">
      <alignment horizontal="right" vertical="center"/>
    </xf>
    <xf numFmtId="0" fontId="6" fillId="15" borderId="17" xfId="12" quotePrefix="1" applyFont="1" applyFill="1" applyBorder="1" applyAlignment="1" applyProtection="1">
      <alignment horizontal="right" vertical="center"/>
    </xf>
    <xf numFmtId="181" fontId="9" fillId="15" borderId="22" xfId="12" quotePrefix="1" applyNumberFormat="1" applyFont="1" applyFill="1" applyBorder="1" applyAlignment="1" applyProtection="1">
      <alignment horizontal="right" vertical="center"/>
    </xf>
    <xf numFmtId="0" fontId="3" fillId="15" borderId="23" xfId="12" applyFont="1" applyFill="1" applyBorder="1" applyAlignment="1" applyProtection="1">
      <alignment vertical="center" wrapText="1"/>
    </xf>
    <xf numFmtId="3" fontId="6" fillId="15" borderId="55" xfId="4" applyNumberFormat="1" applyFont="1" applyFill="1" applyBorder="1" applyAlignment="1" applyProtection="1">
      <alignment horizontal="right" vertical="center"/>
    </xf>
    <xf numFmtId="3" fontId="12" fillId="15" borderId="24" xfId="4" applyNumberFormat="1" applyFont="1" applyFill="1" applyBorder="1" applyAlignment="1" applyProtection="1">
      <alignment horizontal="right" vertical="center"/>
    </xf>
    <xf numFmtId="3" fontId="12" fillId="15" borderId="22" xfId="4" applyNumberFormat="1" applyFont="1" applyFill="1" applyBorder="1" applyAlignment="1" applyProtection="1">
      <alignment horizontal="right" vertical="center"/>
    </xf>
    <xf numFmtId="3" fontId="12" fillId="15" borderId="25" xfId="4" applyNumberFormat="1" applyFont="1" applyFill="1" applyBorder="1" applyAlignment="1" applyProtection="1">
      <alignment horizontal="right" vertical="center"/>
    </xf>
    <xf numFmtId="0" fontId="6" fillId="15" borderId="17" xfId="12" applyFont="1" applyFill="1" applyBorder="1" applyAlignment="1" applyProtection="1">
      <alignment horizontal="right" vertical="center"/>
    </xf>
    <xf numFmtId="0" fontId="8" fillId="15" borderId="23" xfId="12" applyFont="1" applyFill="1" applyBorder="1" applyAlignment="1" applyProtection="1">
      <alignment horizontal="left" vertical="center" wrapText="1"/>
    </xf>
    <xf numFmtId="0" fontId="8" fillId="15" borderId="32" xfId="12" applyFont="1" applyFill="1" applyBorder="1" applyAlignment="1" applyProtection="1">
      <alignment vertical="center" wrapText="1"/>
    </xf>
    <xf numFmtId="181" fontId="15" fillId="15" borderId="18" xfId="12" quotePrefix="1" applyNumberFormat="1" applyFont="1" applyFill="1" applyBorder="1" applyAlignment="1" applyProtection="1">
      <alignment horizontal="right"/>
    </xf>
    <xf numFmtId="0" fontId="16" fillId="15" borderId="19" xfId="12" applyFont="1" applyFill="1" applyBorder="1" applyAlignment="1" applyProtection="1">
      <alignment wrapText="1"/>
    </xf>
    <xf numFmtId="181" fontId="15" fillId="15" borderId="22" xfId="12" quotePrefix="1" applyNumberFormat="1" applyFont="1" applyFill="1" applyBorder="1" applyAlignment="1" applyProtection="1">
      <alignment horizontal="right"/>
    </xf>
    <xf numFmtId="0" fontId="16" fillId="15" borderId="23" xfId="12" applyFont="1" applyFill="1" applyBorder="1" applyAlignment="1" applyProtection="1">
      <alignment wrapText="1"/>
    </xf>
    <xf numFmtId="181" fontId="6" fillId="15" borderId="56" xfId="12" quotePrefix="1" applyNumberFormat="1" applyFont="1" applyFill="1" applyBorder="1" applyAlignment="1" applyProtection="1">
      <alignment horizontal="right" vertical="center"/>
    </xf>
    <xf numFmtId="0" fontId="17" fillId="15" borderId="23" xfId="12" applyFont="1" applyFill="1" applyBorder="1" applyAlignment="1" applyProtection="1">
      <alignment wrapText="1"/>
    </xf>
    <xf numFmtId="181" fontId="15" fillId="15" borderId="34" xfId="12" quotePrefix="1" applyNumberFormat="1" applyFont="1" applyFill="1" applyBorder="1" applyAlignment="1" applyProtection="1">
      <alignment horizontal="right" vertical="center"/>
    </xf>
    <xf numFmtId="0" fontId="16" fillId="15" borderId="32" xfId="12" applyFont="1" applyFill="1" applyBorder="1" applyAlignment="1" applyProtection="1">
      <alignment wrapText="1"/>
    </xf>
    <xf numFmtId="3" fontId="171" fillId="24" borderId="52" xfId="4" applyNumberFormat="1" applyFont="1" applyFill="1" applyBorder="1" applyAlignment="1" applyProtection="1">
      <alignment horizontal="right" vertical="center"/>
    </xf>
    <xf numFmtId="0" fontId="3" fillId="15" borderId="19" xfId="12" applyFont="1" applyFill="1" applyBorder="1" applyAlignment="1" applyProtection="1">
      <alignment vertical="center" wrapText="1"/>
    </xf>
    <xf numFmtId="181" fontId="9" fillId="15" borderId="27" xfId="12" quotePrefix="1" applyNumberFormat="1" applyFont="1" applyFill="1" applyBorder="1" applyAlignment="1" applyProtection="1">
      <alignment horizontal="right" vertical="center"/>
    </xf>
    <xf numFmtId="0" fontId="3" fillId="15" borderId="38" xfId="12" applyFont="1" applyFill="1" applyBorder="1" applyAlignment="1" applyProtection="1">
      <alignment vertical="center" wrapText="1"/>
    </xf>
    <xf numFmtId="3" fontId="6" fillId="15" borderId="57" xfId="4" applyNumberFormat="1" applyFont="1" applyFill="1" applyBorder="1" applyAlignment="1" applyProtection="1">
      <alignment horizontal="right" vertical="center"/>
    </xf>
    <xf numFmtId="3" fontId="12" fillId="15" borderId="29" xfId="4" applyNumberFormat="1" applyFont="1" applyFill="1" applyBorder="1" applyAlignment="1" applyProtection="1">
      <alignment horizontal="right" vertical="center"/>
    </xf>
    <xf numFmtId="3" fontId="12" fillId="15" borderId="27" xfId="4" applyNumberFormat="1" applyFont="1" applyFill="1" applyBorder="1" applyAlignment="1" applyProtection="1">
      <alignment horizontal="right" vertical="center"/>
    </xf>
    <xf numFmtId="3" fontId="12" fillId="15" borderId="30" xfId="4" applyNumberFormat="1" applyFont="1" applyFill="1" applyBorder="1" applyAlignment="1" applyProtection="1">
      <alignment horizontal="right" vertical="center"/>
    </xf>
    <xf numFmtId="181" fontId="9" fillId="15" borderId="58" xfId="12" quotePrefix="1" applyNumberFormat="1" applyFont="1" applyFill="1" applyBorder="1" applyAlignment="1" applyProtection="1">
      <alignment horizontal="right" vertical="center"/>
    </xf>
    <xf numFmtId="0" fontId="3" fillId="15" borderId="59" xfId="12" applyFont="1" applyFill="1" applyBorder="1" applyAlignment="1" applyProtection="1">
      <alignment horizontal="left" vertical="center" wrapText="1"/>
    </xf>
    <xf numFmtId="3" fontId="6" fillId="15" borderId="60" xfId="4" applyNumberFormat="1" applyFont="1" applyFill="1" applyBorder="1" applyAlignment="1" applyProtection="1">
      <alignment horizontal="right" vertical="center"/>
    </xf>
    <xf numFmtId="3" fontId="12" fillId="15" borderId="61" xfId="4" applyNumberFormat="1" applyFont="1" applyFill="1" applyBorder="1" applyAlignment="1" applyProtection="1">
      <alignment horizontal="right" vertical="center"/>
    </xf>
    <xf numFmtId="3" fontId="12" fillId="15" borderId="58" xfId="4" applyNumberFormat="1" applyFont="1" applyFill="1" applyBorder="1" applyAlignment="1" applyProtection="1">
      <alignment horizontal="right" vertical="center"/>
    </xf>
    <xf numFmtId="3" fontId="12" fillId="15" borderId="62" xfId="4" applyNumberFormat="1" applyFont="1" applyFill="1" applyBorder="1" applyAlignment="1" applyProtection="1">
      <alignment horizontal="right" vertical="center"/>
    </xf>
    <xf numFmtId="181" fontId="9" fillId="15" borderId="63" xfId="12" quotePrefix="1" applyNumberFormat="1" applyFont="1" applyFill="1" applyBorder="1" applyAlignment="1" applyProtection="1">
      <alignment horizontal="right" vertical="center"/>
    </xf>
    <xf numFmtId="0" fontId="3" fillId="15" borderId="64" xfId="12" applyFont="1" applyFill="1" applyBorder="1" applyAlignment="1" applyProtection="1">
      <alignment vertical="center" wrapText="1"/>
    </xf>
    <xf numFmtId="3" fontId="6" fillId="15" borderId="65" xfId="4" applyNumberFormat="1" applyFont="1" applyFill="1" applyBorder="1" applyAlignment="1" applyProtection="1">
      <alignment horizontal="right" vertical="center"/>
    </xf>
    <xf numFmtId="3" fontId="12" fillId="15" borderId="66" xfId="4" applyNumberFormat="1" applyFont="1" applyFill="1" applyBorder="1" applyAlignment="1" applyProtection="1">
      <alignment horizontal="right" vertical="center"/>
    </xf>
    <xf numFmtId="3" fontId="12" fillId="15" borderId="63" xfId="4" applyNumberFormat="1" applyFont="1" applyFill="1" applyBorder="1" applyAlignment="1" applyProtection="1">
      <alignment horizontal="right" vertical="center"/>
    </xf>
    <xf numFmtId="3" fontId="12" fillId="15" borderId="67" xfId="4" applyNumberFormat="1" applyFont="1" applyFill="1" applyBorder="1" applyAlignment="1" applyProtection="1">
      <alignment horizontal="right" vertical="center"/>
    </xf>
    <xf numFmtId="0" fontId="63" fillId="22" borderId="0" xfId="4" applyFont="1" applyFill="1" applyAlignment="1">
      <alignment horizontal="left" vertical="center"/>
    </xf>
    <xf numFmtId="0" fontId="3" fillId="15" borderId="59" xfId="12" applyFont="1" applyFill="1" applyBorder="1" applyAlignment="1" applyProtection="1">
      <alignment vertical="center" wrapText="1"/>
    </xf>
    <xf numFmtId="0" fontId="8" fillId="15" borderId="64" xfId="12" applyFont="1" applyFill="1" applyBorder="1" applyAlignment="1" applyProtection="1">
      <alignment horizontal="left" vertical="center" wrapText="1"/>
    </xf>
    <xf numFmtId="181" fontId="9" fillId="15" borderId="68" xfId="12" quotePrefix="1" applyNumberFormat="1" applyFont="1" applyFill="1" applyBorder="1" applyAlignment="1" applyProtection="1">
      <alignment horizontal="right" vertical="center"/>
    </xf>
    <xf numFmtId="0" fontId="8" fillId="15" borderId="69" xfId="12" applyFont="1" applyFill="1" applyBorder="1" applyAlignment="1" applyProtection="1">
      <alignment horizontal="left" vertical="center" wrapText="1"/>
    </xf>
    <xf numFmtId="3" fontId="6" fillId="15" borderId="70" xfId="4" applyNumberFormat="1" applyFont="1" applyFill="1" applyBorder="1" applyAlignment="1" applyProtection="1">
      <alignment horizontal="right" vertical="center"/>
    </xf>
    <xf numFmtId="3" fontId="12" fillId="15" borderId="71" xfId="4" applyNumberFormat="1" applyFont="1" applyFill="1" applyBorder="1" applyAlignment="1" applyProtection="1">
      <alignment horizontal="right" vertical="center"/>
    </xf>
    <xf numFmtId="3" fontId="12" fillId="15" borderId="68" xfId="4" applyNumberFormat="1" applyFont="1" applyFill="1" applyBorder="1" applyAlignment="1" applyProtection="1">
      <alignment horizontal="right" vertical="center"/>
    </xf>
    <xf numFmtId="3" fontId="12" fillId="15" borderId="72" xfId="4" applyNumberFormat="1" applyFont="1" applyFill="1" applyBorder="1" applyAlignment="1" applyProtection="1">
      <alignment horizontal="right" vertical="center"/>
    </xf>
    <xf numFmtId="0" fontId="3" fillId="15" borderId="32" xfId="12" applyFont="1" applyFill="1" applyBorder="1" applyAlignment="1" applyProtection="1">
      <alignment vertical="center" wrapText="1"/>
    </xf>
    <xf numFmtId="0" fontId="13" fillId="15" borderId="19" xfId="12" applyFont="1" applyFill="1" applyBorder="1" applyAlignment="1" applyProtection="1">
      <alignment horizontal="left" vertical="center" wrapText="1"/>
    </xf>
    <xf numFmtId="0" fontId="6" fillId="15" borderId="17" xfId="12" quotePrefix="1" applyFont="1" applyFill="1" applyBorder="1" applyAlignment="1" applyProtection="1">
      <alignment horizontal="center" vertical="center"/>
    </xf>
    <xf numFmtId="0" fontId="13" fillId="15" borderId="23" xfId="12" applyFont="1" applyFill="1" applyBorder="1" applyAlignment="1" applyProtection="1">
      <alignment horizontal="left" vertical="center" wrapText="1"/>
    </xf>
    <xf numFmtId="0" fontId="13" fillId="15" borderId="32" xfId="12" applyFont="1" applyFill="1" applyBorder="1" applyAlignment="1" applyProtection="1">
      <alignment horizontal="left" vertical="center" wrapText="1"/>
    </xf>
    <xf numFmtId="0" fontId="8" fillId="15" borderId="19" xfId="12" applyFont="1" applyFill="1" applyBorder="1" applyAlignment="1" applyProtection="1">
      <alignment horizontal="left" vertical="center" wrapText="1"/>
    </xf>
    <xf numFmtId="0" fontId="8" fillId="15" borderId="32" xfId="12" applyFont="1" applyFill="1" applyBorder="1" applyAlignment="1" applyProtection="1">
      <alignment horizontal="left" vertical="center" wrapText="1"/>
    </xf>
    <xf numFmtId="0" fontId="6" fillId="15" borderId="17" xfId="12" applyFont="1" applyFill="1" applyBorder="1" applyAlignment="1" applyProtection="1">
      <alignment horizontal="center" vertical="center"/>
    </xf>
    <xf numFmtId="0" fontId="8" fillId="15" borderId="19" xfId="4" applyFont="1" applyFill="1" applyBorder="1" applyAlignment="1" applyProtection="1">
      <alignment vertical="center" wrapText="1"/>
    </xf>
    <xf numFmtId="0" fontId="8" fillId="15" borderId="64" xfId="4" applyFont="1" applyFill="1" applyBorder="1" applyAlignment="1" applyProtection="1">
      <alignment vertical="center" wrapText="1"/>
    </xf>
    <xf numFmtId="181" fontId="9" fillId="15" borderId="1" xfId="12" quotePrefix="1" applyNumberFormat="1" applyFont="1" applyFill="1" applyBorder="1" applyAlignment="1" applyProtection="1">
      <alignment horizontal="right" vertical="center"/>
    </xf>
    <xf numFmtId="0" fontId="8" fillId="15" borderId="0" xfId="4" applyFont="1" applyFill="1" applyBorder="1" applyAlignment="1" applyProtection="1">
      <alignment vertical="center" wrapText="1"/>
    </xf>
    <xf numFmtId="3" fontId="6" fillId="15" borderId="73" xfId="4" applyNumberFormat="1" applyFont="1" applyFill="1" applyBorder="1" applyAlignment="1" applyProtection="1">
      <alignment horizontal="right" vertical="center"/>
    </xf>
    <xf numFmtId="3" fontId="12" fillId="15" borderId="56" xfId="4" applyNumberFormat="1" applyFont="1" applyFill="1" applyBorder="1" applyAlignment="1" applyProtection="1">
      <alignment horizontal="right" vertical="center"/>
    </xf>
    <xf numFmtId="3" fontId="12" fillId="15" borderId="1" xfId="4" applyNumberFormat="1" applyFont="1" applyFill="1" applyBorder="1" applyAlignment="1" applyProtection="1">
      <alignment horizontal="right" vertical="center"/>
    </xf>
    <xf numFmtId="3" fontId="12" fillId="15" borderId="74" xfId="4" applyNumberFormat="1" applyFont="1" applyFill="1" applyBorder="1" applyAlignment="1" applyProtection="1">
      <alignment horizontal="right" vertical="center"/>
    </xf>
    <xf numFmtId="0" fontId="8" fillId="15" borderId="69" xfId="4" applyFont="1" applyFill="1" applyBorder="1" applyAlignment="1" applyProtection="1">
      <alignment vertical="center" wrapText="1"/>
    </xf>
    <xf numFmtId="0" fontId="8" fillId="15" borderId="59" xfId="4" applyFont="1" applyFill="1" applyBorder="1" applyAlignment="1" applyProtection="1">
      <alignment vertical="center" wrapText="1"/>
    </xf>
    <xf numFmtId="0" fontId="8" fillId="15" borderId="39" xfId="12" applyFont="1" applyFill="1" applyBorder="1" applyAlignment="1" applyProtection="1">
      <alignment horizontal="left" vertical="center" wrapText="1"/>
    </xf>
    <xf numFmtId="0" fontId="171" fillId="24" borderId="16" xfId="4" applyFont="1" applyFill="1" applyBorder="1" applyAlignment="1" applyProtection="1">
      <alignment vertical="center"/>
    </xf>
    <xf numFmtId="0" fontId="12" fillId="15" borderId="19" xfId="4" applyFont="1" applyFill="1" applyBorder="1" applyAlignment="1" applyProtection="1">
      <alignment vertical="center" wrapText="1"/>
    </xf>
    <xf numFmtId="0" fontId="12" fillId="15" borderId="23" xfId="4" applyFont="1" applyFill="1" applyBorder="1" applyAlignment="1" applyProtection="1">
      <alignment vertical="center" wrapText="1"/>
    </xf>
    <xf numFmtId="0" fontId="12" fillId="15" borderId="32" xfId="4" applyFont="1" applyFill="1" applyBorder="1" applyAlignment="1" applyProtection="1">
      <alignment vertical="center" wrapText="1"/>
    </xf>
    <xf numFmtId="178" fontId="3" fillId="15" borderId="17" xfId="12" applyNumberFormat="1" applyFont="1" applyFill="1" applyBorder="1" applyAlignment="1" applyProtection="1">
      <alignment horizontal="right" vertical="center"/>
    </xf>
    <xf numFmtId="0" fontId="3" fillId="15" borderId="23" xfId="12" applyFont="1" applyFill="1" applyBorder="1" applyAlignment="1" applyProtection="1">
      <alignment horizontal="left" vertical="center" wrapText="1"/>
    </xf>
    <xf numFmtId="0" fontId="8" fillId="15" borderId="19" xfId="12" applyFont="1" applyFill="1" applyBorder="1" applyAlignment="1" applyProtection="1">
      <alignment vertical="center" wrapText="1"/>
    </xf>
    <xf numFmtId="181" fontId="171" fillId="24" borderId="31" xfId="12" quotePrefix="1" applyNumberFormat="1" applyFont="1" applyFill="1" applyBorder="1" applyAlignment="1" applyProtection="1">
      <alignment horizontal="right"/>
    </xf>
    <xf numFmtId="178" fontId="3" fillId="15" borderId="17" xfId="12" applyNumberFormat="1" applyFont="1" applyFill="1" applyBorder="1" applyAlignment="1" applyProtection="1">
      <alignment horizontal="right"/>
    </xf>
    <xf numFmtId="181" fontId="9" fillId="15" borderId="18" xfId="12" quotePrefix="1" applyNumberFormat="1" applyFont="1" applyFill="1" applyBorder="1" applyAlignment="1" applyProtection="1">
      <alignment horizontal="right" vertical="top"/>
    </xf>
    <xf numFmtId="0" fontId="3" fillId="15" borderId="19" xfId="12" applyFont="1" applyFill="1" applyBorder="1" applyAlignment="1" applyProtection="1">
      <alignment vertical="top" wrapText="1"/>
    </xf>
    <xf numFmtId="181" fontId="9" fillId="15" borderId="22" xfId="12" quotePrefix="1" applyNumberFormat="1" applyFont="1" applyFill="1" applyBorder="1" applyAlignment="1" applyProtection="1">
      <alignment horizontal="right" vertical="top"/>
    </xf>
    <xf numFmtId="0" fontId="3" fillId="15" borderId="23" xfId="12" applyFont="1" applyFill="1" applyBorder="1" applyAlignment="1" applyProtection="1">
      <alignment vertical="top" wrapText="1"/>
    </xf>
    <xf numFmtId="181" fontId="9" fillId="15" borderId="34" xfId="12" quotePrefix="1" applyNumberFormat="1" applyFont="1" applyFill="1" applyBorder="1" applyAlignment="1" applyProtection="1">
      <alignment horizontal="right" vertical="top"/>
    </xf>
    <xf numFmtId="0" fontId="3" fillId="15" borderId="32" xfId="12" applyFont="1" applyFill="1" applyBorder="1" applyAlignment="1" applyProtection="1">
      <alignment vertical="top" wrapText="1"/>
    </xf>
    <xf numFmtId="181" fontId="9" fillId="15" borderId="27" xfId="12" quotePrefix="1" applyNumberFormat="1" applyFont="1" applyFill="1" applyBorder="1" applyAlignment="1" applyProtection="1">
      <alignment horizontal="right" vertical="top"/>
    </xf>
    <xf numFmtId="0" fontId="3" fillId="15" borderId="38" xfId="12" applyFont="1" applyFill="1" applyBorder="1" applyAlignment="1" applyProtection="1">
      <alignment vertical="top" wrapText="1"/>
    </xf>
    <xf numFmtId="181" fontId="173" fillId="15" borderId="75" xfId="12" quotePrefix="1" applyNumberFormat="1" applyFont="1" applyFill="1" applyBorder="1" applyAlignment="1" applyProtection="1">
      <alignment horizontal="right" vertical="center"/>
    </xf>
    <xf numFmtId="0" fontId="173" fillId="15" borderId="76" xfId="12" applyFont="1" applyFill="1" applyBorder="1" applyProtection="1"/>
    <xf numFmtId="3" fontId="6" fillId="15" borderId="77" xfId="4" applyNumberFormat="1" applyFont="1" applyFill="1" applyBorder="1" applyAlignment="1" applyProtection="1">
      <alignment horizontal="right" vertical="center"/>
    </xf>
    <xf numFmtId="3" fontId="12" fillId="15" borderId="78" xfId="4" applyNumberFormat="1" applyFont="1" applyFill="1" applyBorder="1" applyAlignment="1" applyProtection="1">
      <alignment horizontal="right" vertical="center"/>
    </xf>
    <xf numFmtId="3" fontId="12" fillId="15" borderId="75" xfId="4" applyNumberFormat="1" applyFont="1" applyFill="1" applyBorder="1" applyAlignment="1" applyProtection="1">
      <alignment horizontal="right" vertical="center"/>
    </xf>
    <xf numFmtId="3" fontId="12" fillId="15" borderId="79" xfId="4" applyNumberFormat="1" applyFont="1" applyFill="1" applyBorder="1" applyAlignment="1" applyProtection="1">
      <alignment horizontal="right" vertical="center"/>
    </xf>
    <xf numFmtId="183" fontId="171" fillId="17" borderId="31" xfId="12" applyNumberFormat="1" applyFont="1" applyFill="1" applyBorder="1" applyAlignment="1" applyProtection="1">
      <alignment horizontal="right"/>
    </xf>
    <xf numFmtId="3" fontId="171" fillId="17" borderId="52" xfId="4" applyNumberFormat="1" applyFont="1" applyFill="1" applyBorder="1" applyAlignment="1" applyProtection="1">
      <alignment horizontal="right" vertical="center"/>
    </xf>
    <xf numFmtId="3" fontId="165" fillId="17" borderId="8" xfId="4" applyNumberFormat="1" applyFont="1" applyFill="1" applyBorder="1" applyAlignment="1" applyProtection="1">
      <alignment horizontal="right" vertical="center"/>
    </xf>
    <xf numFmtId="3" fontId="165" fillId="17" borderId="3" xfId="4" applyNumberFormat="1" applyFont="1" applyFill="1" applyBorder="1" applyAlignment="1" applyProtection="1">
      <alignment horizontal="right" vertical="center"/>
    </xf>
    <xf numFmtId="3" fontId="165" fillId="17" borderId="9" xfId="4" applyNumberFormat="1" applyFont="1" applyFill="1" applyBorder="1" applyAlignment="1" applyProtection="1">
      <alignment horizontal="right" vertical="center"/>
    </xf>
    <xf numFmtId="183" fontId="6" fillId="15" borderId="49" xfId="12" quotePrefix="1" applyNumberFormat="1" applyFont="1" applyFill="1" applyBorder="1" applyAlignment="1" applyProtection="1">
      <alignment horizontal="right" vertical="center"/>
    </xf>
    <xf numFmtId="0" fontId="6" fillId="15" borderId="50" xfId="4" applyFont="1" applyFill="1" applyBorder="1" applyAlignment="1" applyProtection="1">
      <alignment vertical="center"/>
    </xf>
    <xf numFmtId="0" fontId="6" fillId="15" borderId="0" xfId="4" applyFont="1" applyFill="1" applyBorder="1" applyAlignment="1" applyProtection="1">
      <alignment vertical="center" wrapText="1"/>
    </xf>
    <xf numFmtId="3" fontId="3" fillId="15" borderId="2" xfId="4" applyNumberFormat="1" applyFont="1" applyFill="1" applyBorder="1" applyAlignment="1" applyProtection="1">
      <alignment horizontal="right" vertical="center"/>
    </xf>
    <xf numFmtId="183" fontId="6" fillId="15" borderId="17" xfId="12" quotePrefix="1" applyNumberFormat="1" applyFont="1" applyFill="1" applyBorder="1" applyAlignment="1" applyProtection="1">
      <alignment horizontal="right" vertical="center"/>
    </xf>
    <xf numFmtId="0" fontId="3" fillId="15" borderId="0" xfId="4" applyFont="1" applyFill="1" applyBorder="1" applyAlignment="1" applyProtection="1">
      <alignment vertical="center"/>
    </xf>
    <xf numFmtId="183" fontId="174" fillId="23" borderId="40" xfId="12" applyNumberFormat="1" applyFont="1" applyFill="1" applyBorder="1" applyAlignment="1" applyProtection="1">
      <alignment horizontal="right" vertical="center"/>
    </xf>
    <xf numFmtId="0" fontId="167" fillId="23" borderId="41" xfId="12" applyFont="1" applyFill="1" applyBorder="1" applyAlignment="1" applyProtection="1">
      <alignment horizontal="right" vertical="center"/>
    </xf>
    <xf numFmtId="0" fontId="168" fillId="23" borderId="42" xfId="14" applyFont="1" applyFill="1" applyBorder="1" applyAlignment="1" applyProtection="1">
      <alignment horizontal="center" vertical="center" wrapText="1"/>
    </xf>
    <xf numFmtId="3" fontId="168" fillId="23" borderId="80" xfId="4" applyNumberFormat="1" applyFont="1" applyFill="1" applyBorder="1" applyAlignment="1" applyProtection="1">
      <alignment horizontal="right" vertical="center"/>
    </xf>
    <xf numFmtId="3" fontId="170" fillId="23" borderId="40" xfId="4" applyNumberFormat="1" applyFont="1" applyFill="1" applyBorder="1" applyAlignment="1" applyProtection="1">
      <alignment horizontal="right" vertical="center"/>
    </xf>
    <xf numFmtId="3" fontId="170" fillId="23" borderId="41" xfId="4" applyNumberFormat="1" applyFont="1" applyFill="1" applyBorder="1" applyAlignment="1" applyProtection="1">
      <alignment horizontal="right" vertical="center"/>
    </xf>
    <xf numFmtId="3" fontId="170" fillId="23" borderId="42" xfId="4" applyNumberFormat="1" applyFont="1" applyFill="1" applyBorder="1" applyAlignment="1" applyProtection="1">
      <alignment horizontal="right" vertical="center"/>
    </xf>
    <xf numFmtId="0" fontId="6" fillId="15" borderId="0" xfId="12" applyFont="1" applyFill="1" applyBorder="1" applyAlignment="1" applyProtection="1">
      <alignment horizontal="center" vertical="center"/>
    </xf>
    <xf numFmtId="0" fontId="3" fillId="15" borderId="0" xfId="4" applyFont="1" applyFill="1" applyBorder="1" applyAlignment="1" applyProtection="1">
      <alignment vertical="center" wrapText="1"/>
    </xf>
    <xf numFmtId="0" fontId="3" fillId="22" borderId="0" xfId="4" applyFont="1" applyFill="1" applyAlignment="1" applyProtection="1">
      <alignment vertical="center"/>
    </xf>
    <xf numFmtId="0" fontId="3" fillId="22" borderId="0" xfId="4" applyFont="1" applyFill="1" applyBorder="1" applyAlignment="1" applyProtection="1">
      <alignment vertical="center"/>
    </xf>
    <xf numFmtId="0" fontId="3" fillId="22" borderId="0" xfId="4" applyFont="1" applyFill="1" applyBorder="1" applyAlignment="1" applyProtection="1">
      <alignment vertical="center" wrapText="1"/>
    </xf>
    <xf numFmtId="3" fontId="3" fillId="22" borderId="0" xfId="4" applyNumberFormat="1" applyFont="1" applyFill="1" applyAlignment="1" applyProtection="1">
      <alignment horizontal="right" vertical="center"/>
    </xf>
    <xf numFmtId="0" fontId="3" fillId="25" borderId="0" xfId="4" applyFont="1" applyFill="1" applyAlignment="1">
      <alignment vertical="center"/>
    </xf>
    <xf numFmtId="0" fontId="11" fillId="15" borderId="0" xfId="4" applyFont="1" applyFill="1" applyAlignment="1" applyProtection="1">
      <alignment horizontal="left" vertical="center"/>
    </xf>
    <xf numFmtId="179" fontId="175" fillId="17" borderId="4" xfId="4" applyNumberFormat="1" applyFont="1" applyFill="1" applyBorder="1" applyAlignment="1" applyProtection="1">
      <alignment horizontal="center" vertical="center"/>
    </xf>
    <xf numFmtId="0" fontId="11" fillId="25" borderId="0" xfId="4" applyFont="1" applyFill="1" applyAlignment="1">
      <alignment vertical="center"/>
    </xf>
    <xf numFmtId="3" fontId="3" fillId="15" borderId="0" xfId="4" quotePrefix="1" applyNumberFormat="1" applyFont="1" applyFill="1" applyAlignment="1" applyProtection="1">
      <alignment horizontal="right" vertical="center"/>
    </xf>
    <xf numFmtId="0" fontId="11" fillId="15" borderId="0" xfId="4" applyFont="1" applyFill="1" applyAlignment="1" applyProtection="1">
      <alignment horizontal="center" vertical="center"/>
    </xf>
    <xf numFmtId="0" fontId="11" fillId="0" borderId="0" xfId="4" quotePrefix="1" applyFont="1" applyAlignment="1" applyProtection="1">
      <alignment vertical="center"/>
    </xf>
    <xf numFmtId="180" fontId="3" fillId="15" borderId="0" xfId="4" applyNumberFormat="1" applyFont="1" applyFill="1" applyAlignment="1" applyProtection="1">
      <alignment horizontal="left" vertical="center"/>
    </xf>
    <xf numFmtId="0" fontId="11" fillId="0" borderId="81" xfId="0" applyFont="1" applyFill="1" applyBorder="1" applyAlignment="1" applyProtection="1">
      <alignment horizontal="right" wrapText="1"/>
    </xf>
    <xf numFmtId="0" fontId="157" fillId="17" borderId="3" xfId="4" applyFont="1" applyFill="1" applyBorder="1" applyAlignment="1" applyProtection="1">
      <alignment horizontal="center" vertical="center"/>
    </xf>
    <xf numFmtId="0" fontId="176" fillId="25" borderId="5" xfId="4" applyFont="1" applyFill="1" applyBorder="1" applyAlignment="1" applyProtection="1">
      <alignment vertical="center"/>
    </xf>
    <xf numFmtId="0" fontId="176" fillId="25" borderId="6" xfId="4" applyFont="1" applyFill="1" applyBorder="1" applyAlignment="1" applyProtection="1">
      <alignment horizontal="center" vertical="center"/>
    </xf>
    <xf numFmtId="0" fontId="177" fillId="25" borderId="7" xfId="4" applyFont="1" applyFill="1" applyBorder="1" applyAlignment="1" applyProtection="1">
      <alignment horizontal="center" vertical="center" wrapText="1"/>
    </xf>
    <xf numFmtId="0" fontId="178" fillId="25" borderId="6" xfId="0" applyFont="1" applyFill="1" applyBorder="1" applyAlignment="1" applyProtection="1">
      <alignment horizontal="left" vertical="center"/>
    </xf>
    <xf numFmtId="0" fontId="179" fillId="25" borderId="6" xfId="4" applyFont="1" applyFill="1" applyBorder="1" applyAlignment="1" applyProtection="1">
      <alignment horizontal="center" vertical="center"/>
    </xf>
    <xf numFmtId="0" fontId="180" fillId="25" borderId="6" xfId="0" applyFont="1" applyFill="1" applyBorder="1" applyAlignment="1" applyProtection="1">
      <alignment horizontal="center" vertical="center"/>
    </xf>
    <xf numFmtId="0" fontId="176" fillId="25" borderId="7" xfId="4" applyFont="1" applyFill="1" applyBorder="1" applyAlignment="1" applyProtection="1">
      <alignment horizontal="center" vertical="center"/>
    </xf>
    <xf numFmtId="0" fontId="181" fillId="25" borderId="14" xfId="4" quotePrefix="1" applyFont="1" applyFill="1" applyBorder="1" applyAlignment="1" applyProtection="1">
      <alignment horizontal="center" vertical="center"/>
    </xf>
    <xf numFmtId="0" fontId="181" fillId="25" borderId="15" xfId="4" applyFont="1" applyFill="1" applyBorder="1" applyAlignment="1" applyProtection="1">
      <alignment horizontal="center" vertical="center"/>
    </xf>
    <xf numFmtId="0" fontId="182" fillId="0" borderId="82" xfId="12" applyFont="1" applyFill="1" applyBorder="1" applyAlignment="1" applyProtection="1">
      <alignment horizontal="center" vertical="center" wrapText="1"/>
    </xf>
    <xf numFmtId="1" fontId="177" fillId="26" borderId="14" xfId="4" applyNumberFormat="1" applyFont="1" applyFill="1" applyBorder="1" applyAlignment="1" applyProtection="1">
      <alignment horizontal="center" vertical="center" wrapText="1"/>
    </xf>
    <xf numFmtId="1" fontId="177" fillId="26" borderId="83" xfId="4" applyNumberFormat="1" applyFont="1" applyFill="1" applyBorder="1" applyAlignment="1" applyProtection="1">
      <alignment horizontal="center" vertical="center" wrapText="1"/>
    </xf>
    <xf numFmtId="1" fontId="177" fillId="26" borderId="13" xfId="4" applyNumberFormat="1" applyFont="1" applyFill="1" applyBorder="1" applyAlignment="1" applyProtection="1">
      <alignment horizontal="center" vertical="center" wrapText="1"/>
    </xf>
    <xf numFmtId="0" fontId="183" fillId="25" borderId="10" xfId="4" applyFont="1" applyFill="1" applyBorder="1" applyAlignment="1" applyProtection="1">
      <alignment horizontal="center" vertical="center" wrapText="1"/>
    </xf>
    <xf numFmtId="0" fontId="184" fillId="17" borderId="52" xfId="12" applyFont="1" applyFill="1" applyBorder="1" applyAlignment="1" applyProtection="1">
      <alignment horizontal="left" vertical="center"/>
    </xf>
    <xf numFmtId="1" fontId="3" fillId="17" borderId="4" xfId="4" applyNumberFormat="1" applyFont="1" applyFill="1" applyBorder="1" applyAlignment="1" applyProtection="1">
      <alignment horizontal="left" vertical="center" wrapText="1"/>
    </xf>
    <xf numFmtId="1" fontId="176" fillId="15" borderId="9" xfId="4" applyNumberFormat="1" applyFont="1" applyFill="1" applyBorder="1" applyAlignment="1" applyProtection="1">
      <alignment horizontal="left" vertical="center" wrapText="1"/>
    </xf>
    <xf numFmtId="3" fontId="58" fillId="15" borderId="52" xfId="4" quotePrefix="1" applyNumberFormat="1" applyFont="1" applyFill="1" applyBorder="1" applyAlignment="1">
      <alignment horizontal="center" vertical="center"/>
    </xf>
    <xf numFmtId="3" fontId="59" fillId="15" borderId="8" xfId="4" quotePrefix="1" applyNumberFormat="1" applyFont="1" applyFill="1" applyBorder="1" applyAlignment="1">
      <alignment horizontal="center" vertical="center"/>
    </xf>
    <xf numFmtId="3" fontId="59" fillId="15" borderId="3" xfId="4" quotePrefix="1" applyNumberFormat="1" applyFont="1" applyFill="1" applyBorder="1" applyAlignment="1" applyProtection="1">
      <alignment horizontal="center" vertical="center"/>
    </xf>
    <xf numFmtId="3" fontId="60" fillId="15" borderId="9" xfId="4" quotePrefix="1" applyNumberFormat="1" applyFont="1" applyFill="1" applyBorder="1" applyAlignment="1" applyProtection="1">
      <alignment horizontal="center" vertical="center"/>
    </xf>
    <xf numFmtId="3" fontId="29" fillId="15" borderId="52" xfId="4" quotePrefix="1" applyNumberFormat="1" applyFont="1" applyFill="1" applyBorder="1" applyAlignment="1" applyProtection="1">
      <alignment horizontal="center" vertical="center"/>
    </xf>
    <xf numFmtId="0" fontId="185" fillId="15" borderId="11" xfId="12" applyFont="1" applyFill="1" applyBorder="1" applyAlignment="1" applyProtection="1">
      <alignment horizontal="left" vertical="center"/>
    </xf>
    <xf numFmtId="1" fontId="3" fillId="15" borderId="12" xfId="4" applyNumberFormat="1" applyFont="1" applyFill="1" applyBorder="1" applyAlignment="1" applyProtection="1">
      <alignment horizontal="center" vertical="center"/>
    </xf>
    <xf numFmtId="0" fontId="8" fillId="15" borderId="12" xfId="12" applyFont="1" applyFill="1" applyBorder="1" applyAlignment="1" applyProtection="1">
      <alignment horizontal="left" vertical="center" wrapText="1"/>
    </xf>
    <xf numFmtId="3" fontId="3" fillId="15" borderId="17" xfId="4" applyNumberFormat="1" applyFont="1" applyFill="1" applyBorder="1" applyAlignment="1">
      <alignment horizontal="right" vertical="center"/>
    </xf>
    <xf numFmtId="3" fontId="3" fillId="15" borderId="0" xfId="4" applyNumberFormat="1" applyFont="1" applyFill="1" applyBorder="1" applyAlignment="1">
      <alignment horizontal="right" vertical="center"/>
    </xf>
    <xf numFmtId="181" fontId="186" fillId="26" borderId="31" xfId="12" quotePrefix="1" applyNumberFormat="1" applyFont="1" applyFill="1" applyBorder="1" applyAlignment="1" applyProtection="1">
      <alignment horizontal="right" vertical="center"/>
    </xf>
    <xf numFmtId="3" fontId="187" fillId="26" borderId="8" xfId="4" applyNumberFormat="1" applyFont="1" applyFill="1" applyBorder="1" applyAlignment="1" applyProtection="1">
      <alignment vertical="center"/>
    </xf>
    <xf numFmtId="3" fontId="187" fillId="26" borderId="3" xfId="4" applyNumberFormat="1" applyFont="1" applyFill="1" applyBorder="1" applyAlignment="1" applyProtection="1">
      <alignment vertical="center"/>
    </xf>
    <xf numFmtId="3" fontId="187" fillId="26" borderId="9" xfId="4" applyNumberFormat="1" applyFont="1" applyFill="1" applyBorder="1" applyAlignment="1" applyProtection="1">
      <alignment vertical="center"/>
    </xf>
    <xf numFmtId="0" fontId="3" fillId="15" borderId="23" xfId="12" quotePrefix="1" applyFont="1" applyFill="1" applyBorder="1" applyAlignment="1">
      <alignment horizontal="left" vertical="center" wrapText="1"/>
    </xf>
    <xf numFmtId="181" fontId="9" fillId="15" borderId="63" xfId="12" quotePrefix="1" applyNumberFormat="1" applyFont="1" applyFill="1" applyBorder="1" applyAlignment="1">
      <alignment horizontal="right" vertical="center"/>
    </xf>
    <xf numFmtId="0" fontId="3" fillId="15" borderId="64" xfId="12" applyFont="1" applyFill="1" applyBorder="1" applyAlignment="1">
      <alignment horizontal="left" vertical="center" wrapText="1"/>
    </xf>
    <xf numFmtId="3" fontId="12" fillId="15" borderId="66" xfId="4" applyNumberFormat="1" applyFont="1" applyFill="1" applyBorder="1" applyAlignment="1" applyProtection="1">
      <alignment horizontal="right" vertical="center"/>
      <protection locked="0"/>
    </xf>
    <xf numFmtId="3" fontId="12" fillId="15" borderId="63" xfId="4" applyNumberFormat="1" applyFont="1" applyFill="1" applyBorder="1" applyAlignment="1" applyProtection="1">
      <alignment horizontal="right" vertical="center"/>
      <protection locked="0"/>
    </xf>
    <xf numFmtId="188" fontId="162" fillId="21" borderId="67" xfId="4" applyNumberFormat="1" applyFont="1" applyFill="1" applyBorder="1" applyAlignment="1" applyProtection="1">
      <alignment horizontal="center" vertical="center"/>
    </xf>
    <xf numFmtId="181" fontId="9" fillId="15" borderId="58" xfId="12" quotePrefix="1" applyNumberFormat="1" applyFont="1" applyFill="1" applyBorder="1" applyAlignment="1">
      <alignment horizontal="right" vertical="center"/>
    </xf>
    <xf numFmtId="0" fontId="3" fillId="15" borderId="59" xfId="12" applyFont="1" applyFill="1" applyBorder="1" applyAlignment="1">
      <alignment horizontal="left" vertical="center" wrapText="1"/>
    </xf>
    <xf numFmtId="3" fontId="12" fillId="15" borderId="61" xfId="4" applyNumberFormat="1" applyFont="1" applyFill="1" applyBorder="1" applyAlignment="1" applyProtection="1">
      <alignment horizontal="right" vertical="center"/>
      <protection locked="0"/>
    </xf>
    <xf numFmtId="3" fontId="12" fillId="15" borderId="58" xfId="4" applyNumberFormat="1" applyFont="1" applyFill="1" applyBorder="1" applyAlignment="1" applyProtection="1">
      <alignment horizontal="right" vertical="center"/>
      <protection locked="0"/>
    </xf>
    <xf numFmtId="188" fontId="162" fillId="21" borderId="62" xfId="4" applyNumberFormat="1" applyFont="1" applyFill="1" applyBorder="1" applyAlignment="1" applyProtection="1">
      <alignment horizontal="center" vertical="center"/>
    </xf>
    <xf numFmtId="0" fontId="3" fillId="15" borderId="25" xfId="12" applyFont="1" applyFill="1" applyBorder="1" applyAlignment="1">
      <alignment horizontal="left" vertical="center" wrapText="1"/>
    </xf>
    <xf numFmtId="181" fontId="186" fillId="26" borderId="31" xfId="12" quotePrefix="1" applyNumberFormat="1" applyFont="1" applyFill="1" applyBorder="1" applyAlignment="1">
      <alignment horizontal="right" vertical="center"/>
    </xf>
    <xf numFmtId="3" fontId="187" fillId="26" borderId="8" xfId="4" applyNumberFormat="1" applyFont="1" applyFill="1" applyBorder="1" applyAlignment="1">
      <alignment vertical="center"/>
    </xf>
    <xf numFmtId="3" fontId="187" fillId="26" borderId="4" xfId="4" applyNumberFormat="1" applyFont="1" applyFill="1" applyBorder="1" applyAlignment="1">
      <alignment vertical="center"/>
    </xf>
    <xf numFmtId="181" fontId="9" fillId="15" borderId="84" xfId="12" quotePrefix="1" applyNumberFormat="1" applyFont="1" applyFill="1" applyBorder="1" applyAlignment="1">
      <alignment horizontal="right" vertical="center"/>
    </xf>
    <xf numFmtId="0" fontId="12" fillId="15" borderId="50" xfId="12" applyFont="1" applyFill="1" applyBorder="1" applyAlignment="1">
      <alignment horizontal="left" vertical="center" wrapText="1"/>
    </xf>
    <xf numFmtId="3" fontId="12" fillId="15" borderId="85" xfId="4" applyNumberFormat="1" applyFont="1" applyFill="1" applyBorder="1" applyAlignment="1" applyProtection="1">
      <alignment horizontal="right" vertical="center"/>
      <protection locked="0"/>
    </xf>
    <xf numFmtId="3" fontId="12" fillId="15" borderId="84" xfId="4" applyNumberFormat="1" applyFont="1" applyFill="1" applyBorder="1" applyAlignment="1" applyProtection="1">
      <alignment horizontal="right" vertical="center"/>
      <protection locked="0"/>
    </xf>
    <xf numFmtId="181" fontId="3" fillId="15" borderId="17" xfId="12" applyNumberFormat="1" applyFont="1" applyFill="1" applyBorder="1" applyAlignment="1">
      <alignment horizontal="right" vertical="center"/>
    </xf>
    <xf numFmtId="0" fontId="12" fillId="15" borderId="59" xfId="12" applyFont="1" applyFill="1" applyBorder="1" applyAlignment="1">
      <alignment horizontal="left" vertical="center" wrapText="1"/>
    </xf>
    <xf numFmtId="0" fontId="12" fillId="15" borderId="64" xfId="12" applyFont="1" applyFill="1" applyBorder="1" applyAlignment="1">
      <alignment horizontal="left" vertical="center" wrapText="1"/>
    </xf>
    <xf numFmtId="181" fontId="9" fillId="15" borderId="1" xfId="12" quotePrefix="1" applyNumberFormat="1" applyFont="1" applyFill="1" applyBorder="1" applyAlignment="1">
      <alignment horizontal="right" vertical="center"/>
    </xf>
    <xf numFmtId="0" fontId="12" fillId="15" borderId="0" xfId="12" applyFont="1" applyFill="1" applyBorder="1" applyAlignment="1">
      <alignment horizontal="left" vertical="center" wrapText="1"/>
    </xf>
    <xf numFmtId="3" fontId="12" fillId="15" borderId="14" xfId="4" applyNumberFormat="1" applyFont="1" applyFill="1" applyBorder="1" applyAlignment="1" applyProtection="1">
      <alignment horizontal="right" vertical="center"/>
      <protection locked="0"/>
    </xf>
    <xf numFmtId="3" fontId="12" fillId="15" borderId="15" xfId="4" applyNumberFormat="1" applyFont="1" applyFill="1" applyBorder="1" applyAlignment="1" applyProtection="1">
      <alignment horizontal="right" vertical="center"/>
      <protection locked="0"/>
    </xf>
    <xf numFmtId="188" fontId="162" fillId="21" borderId="13" xfId="4" applyNumberFormat="1" applyFont="1" applyFill="1" applyBorder="1" applyAlignment="1" applyProtection="1">
      <alignment horizontal="center" vertical="center"/>
    </xf>
    <xf numFmtId="3" fontId="187" fillId="26" borderId="3" xfId="4" applyNumberFormat="1" applyFont="1" applyFill="1" applyBorder="1" applyAlignment="1">
      <alignment vertical="center"/>
    </xf>
    <xf numFmtId="0" fontId="12" fillId="15" borderId="32" xfId="12" applyFont="1" applyFill="1" applyBorder="1" applyAlignment="1">
      <alignment horizontal="left" vertical="center" wrapText="1"/>
    </xf>
    <xf numFmtId="0" fontId="3" fillId="15" borderId="39" xfId="12" applyFont="1" applyFill="1" applyBorder="1" applyAlignment="1">
      <alignment vertical="center" wrapText="1"/>
    </xf>
    <xf numFmtId="0" fontId="3" fillId="15" borderId="17" xfId="12" applyFont="1" applyFill="1" applyBorder="1" applyAlignment="1">
      <alignment vertical="center"/>
    </xf>
    <xf numFmtId="0" fontId="3" fillId="15" borderId="19" xfId="12" quotePrefix="1" applyFont="1" applyFill="1" applyBorder="1" applyAlignment="1">
      <alignment horizontal="left" vertical="center" wrapText="1"/>
    </xf>
    <xf numFmtId="0" fontId="3" fillId="15" borderId="32" xfId="12" quotePrefix="1" applyFont="1" applyFill="1" applyBorder="1" applyAlignment="1">
      <alignment vertical="center" wrapText="1"/>
    </xf>
    <xf numFmtId="181" fontId="9" fillId="15" borderId="18" xfId="12" quotePrefix="1" applyNumberFormat="1" applyFont="1" applyFill="1" applyBorder="1" applyAlignment="1">
      <alignment horizontal="right"/>
    </xf>
    <xf numFmtId="0" fontId="3" fillId="15" borderId="19" xfId="12" quotePrefix="1" applyFont="1" applyFill="1" applyBorder="1" applyAlignment="1">
      <alignment horizontal="left"/>
    </xf>
    <xf numFmtId="181" fontId="9" fillId="15" borderId="34" xfId="12" quotePrefix="1" applyNumberFormat="1" applyFont="1" applyFill="1" applyBorder="1" applyAlignment="1">
      <alignment horizontal="right"/>
    </xf>
    <xf numFmtId="0" fontId="3" fillId="15" borderId="32" xfId="12" quotePrefix="1" applyFont="1" applyFill="1" applyBorder="1"/>
    <xf numFmtId="3" fontId="187" fillId="26" borderId="8" xfId="4" applyNumberFormat="1" applyFont="1" applyFill="1" applyBorder="1" applyAlignment="1" applyProtection="1">
      <alignment vertical="center"/>
      <protection locked="0"/>
    </xf>
    <xf numFmtId="3" fontId="187" fillId="26" borderId="3" xfId="4" applyNumberFormat="1" applyFont="1" applyFill="1" applyBorder="1" applyAlignment="1" applyProtection="1">
      <alignment vertical="center"/>
      <protection locked="0"/>
    </xf>
    <xf numFmtId="181" fontId="9" fillId="15" borderId="18" xfId="12" applyNumberFormat="1" applyFont="1" applyFill="1" applyBorder="1" applyAlignment="1">
      <alignment horizontal="right" vertical="center"/>
    </xf>
    <xf numFmtId="188" fontId="162" fillId="21" borderId="20" xfId="4" applyNumberFormat="1" applyFont="1" applyFill="1" applyBorder="1" applyAlignment="1" applyProtection="1">
      <alignment horizontal="center" vertical="center"/>
    </xf>
    <xf numFmtId="188" fontId="162" fillId="21" borderId="18" xfId="4" applyNumberFormat="1" applyFont="1" applyFill="1" applyBorder="1" applyAlignment="1" applyProtection="1">
      <alignment horizontal="center" vertical="center"/>
    </xf>
    <xf numFmtId="188" fontId="162" fillId="21" borderId="24" xfId="4" applyNumberFormat="1" applyFont="1" applyFill="1" applyBorder="1" applyAlignment="1" applyProtection="1">
      <alignment horizontal="center" vertical="center"/>
    </xf>
    <xf numFmtId="188" fontId="162" fillId="21" borderId="22" xfId="4" applyNumberFormat="1" applyFont="1" applyFill="1" applyBorder="1" applyAlignment="1" applyProtection="1">
      <alignment horizontal="center" vertical="center"/>
    </xf>
    <xf numFmtId="188" fontId="162" fillId="21" borderId="33" xfId="4" applyNumberFormat="1" applyFont="1" applyFill="1" applyBorder="1" applyAlignment="1" applyProtection="1">
      <alignment horizontal="center" vertical="center"/>
    </xf>
    <xf numFmtId="188" fontId="162" fillId="21" borderId="34" xfId="4" applyNumberFormat="1" applyFont="1" applyFill="1" applyBorder="1" applyAlignment="1" applyProtection="1">
      <alignment horizontal="center" vertical="center"/>
    </xf>
    <xf numFmtId="0" fontId="188" fillId="25" borderId="40" xfId="12" quotePrefix="1" applyFont="1" applyFill="1" applyBorder="1" applyAlignment="1">
      <alignment horizontal="right" vertical="center"/>
    </xf>
    <xf numFmtId="0" fontId="181" fillId="25" borderId="41" xfId="12" applyFont="1" applyFill="1" applyBorder="1" applyAlignment="1">
      <alignment horizontal="right" vertical="center"/>
    </xf>
    <xf numFmtId="0" fontId="177" fillId="25" borderId="42" xfId="12" applyFont="1" applyFill="1" applyBorder="1" applyAlignment="1">
      <alignment horizontal="center" vertical="center" wrapText="1"/>
    </xf>
    <xf numFmtId="3" fontId="187" fillId="25" borderId="40" xfId="4" applyNumberFormat="1" applyFont="1" applyFill="1" applyBorder="1" applyAlignment="1">
      <alignment vertical="center"/>
    </xf>
    <xf numFmtId="3" fontId="187" fillId="25" borderId="41" xfId="4" applyNumberFormat="1" applyFont="1" applyFill="1" applyBorder="1" applyAlignment="1">
      <alignment vertical="center"/>
    </xf>
    <xf numFmtId="0" fontId="184" fillId="17" borderId="73" xfId="12" applyFont="1" applyFill="1" applyBorder="1" applyAlignment="1">
      <alignment horizontal="left" vertical="center"/>
    </xf>
    <xf numFmtId="1" fontId="3" fillId="17" borderId="86" xfId="4" applyNumberFormat="1" applyFont="1" applyFill="1" applyBorder="1" applyAlignment="1">
      <alignment horizontal="left" vertical="center" wrapText="1"/>
    </xf>
    <xf numFmtId="1" fontId="176" fillId="15" borderId="87" xfId="4" applyNumberFormat="1" applyFont="1" applyFill="1" applyBorder="1" applyAlignment="1">
      <alignment horizontal="left" vertical="center" wrapText="1"/>
    </xf>
    <xf numFmtId="3" fontId="12" fillId="15" borderId="0" xfId="4" applyNumberFormat="1" applyFont="1" applyFill="1" applyBorder="1" applyAlignment="1">
      <alignment vertical="center"/>
    </xf>
    <xf numFmtId="3" fontId="12" fillId="15" borderId="2" xfId="4" applyNumberFormat="1" applyFont="1" applyFill="1" applyBorder="1" applyAlignment="1" applyProtection="1">
      <alignment vertical="center"/>
    </xf>
    <xf numFmtId="3" fontId="12" fillId="15" borderId="0" xfId="4" applyNumberFormat="1" applyFont="1" applyFill="1" applyBorder="1" applyAlignment="1" applyProtection="1">
      <alignment vertical="center"/>
    </xf>
    <xf numFmtId="181" fontId="6" fillId="15" borderId="31" xfId="12" quotePrefix="1" applyNumberFormat="1" applyFont="1" applyFill="1" applyBorder="1" applyAlignment="1">
      <alignment horizontal="right" vertical="center"/>
    </xf>
    <xf numFmtId="1" fontId="3" fillId="15" borderId="16" xfId="4" applyNumberFormat="1" applyFont="1" applyFill="1" applyBorder="1" applyAlignment="1">
      <alignment horizontal="left" vertical="center" wrapText="1"/>
    </xf>
    <xf numFmtId="0" fontId="8" fillId="15" borderId="16" xfId="12" applyFont="1" applyFill="1" applyBorder="1" applyAlignment="1">
      <alignment horizontal="left" vertical="center" wrapText="1"/>
    </xf>
    <xf numFmtId="3" fontId="12" fillId="15" borderId="16" xfId="4" applyNumberFormat="1" applyFont="1" applyFill="1" applyBorder="1" applyAlignment="1">
      <alignment vertical="center"/>
    </xf>
    <xf numFmtId="3" fontId="12" fillId="15" borderId="88" xfId="4" applyNumberFormat="1" applyFont="1" applyFill="1" applyBorder="1" applyAlignment="1" applyProtection="1">
      <alignment vertical="center"/>
    </xf>
    <xf numFmtId="3" fontId="12" fillId="15" borderId="16" xfId="4" applyNumberFormat="1" applyFont="1" applyFill="1" applyBorder="1" applyAlignment="1" applyProtection="1">
      <alignment vertical="center"/>
    </xf>
    <xf numFmtId="0" fontId="188" fillId="25" borderId="40" xfId="12" quotePrefix="1" applyFont="1" applyFill="1" applyBorder="1" applyAlignment="1" applyProtection="1">
      <alignment horizontal="right" vertical="center"/>
    </xf>
    <xf numFmtId="0" fontId="181" fillId="25" borderId="41" xfId="12" applyFont="1" applyFill="1" applyBorder="1" applyAlignment="1" applyProtection="1">
      <alignment horizontal="right" vertical="center"/>
    </xf>
    <xf numFmtId="0" fontId="177" fillId="25" borderId="42" xfId="12" applyFont="1" applyFill="1" applyBorder="1" applyAlignment="1" applyProtection="1">
      <alignment horizontal="center" vertical="center" wrapText="1"/>
    </xf>
    <xf numFmtId="3" fontId="177" fillId="25" borderId="80" xfId="4" applyNumberFormat="1" applyFont="1" applyFill="1" applyBorder="1" applyAlignment="1" applyProtection="1">
      <alignment vertical="center"/>
    </xf>
    <xf numFmtId="3" fontId="187" fillId="25" borderId="40" xfId="4" applyNumberFormat="1" applyFont="1" applyFill="1" applyBorder="1" applyAlignment="1" applyProtection="1">
      <alignment vertical="center"/>
    </xf>
    <xf numFmtId="3" fontId="187" fillId="25" borderId="41" xfId="4" applyNumberFormat="1" applyFont="1" applyFill="1" applyBorder="1" applyAlignment="1" applyProtection="1">
      <alignment vertical="center"/>
    </xf>
    <xf numFmtId="3" fontId="187" fillId="25" borderId="42" xfId="4" applyNumberFormat="1" applyFont="1" applyFill="1" applyBorder="1" applyAlignment="1" applyProtection="1">
      <alignment vertical="center"/>
    </xf>
    <xf numFmtId="0" fontId="3" fillId="25" borderId="0" xfId="4" applyFont="1" applyFill="1" applyAlignment="1" applyProtection="1">
      <alignment vertical="center"/>
    </xf>
    <xf numFmtId="0" fontId="3" fillId="25" borderId="0" xfId="4" applyFont="1" applyFill="1" applyAlignment="1" applyProtection="1">
      <alignment vertical="center" wrapText="1"/>
    </xf>
    <xf numFmtId="0" fontId="3" fillId="27" borderId="0" xfId="4" applyFont="1" applyFill="1" applyAlignment="1">
      <alignment vertical="center"/>
    </xf>
    <xf numFmtId="0" fontId="11" fillId="15" borderId="0" xfId="0" applyFont="1" applyFill="1" applyBorder="1" applyAlignment="1" applyProtection="1">
      <alignment horizontal="right" wrapText="1"/>
    </xf>
    <xf numFmtId="0" fontId="3" fillId="15" borderId="0" xfId="4" quotePrefix="1" applyFont="1" applyFill="1" applyBorder="1" applyAlignment="1" applyProtection="1">
      <alignment horizontal="center" vertical="center"/>
    </xf>
    <xf numFmtId="0" fontId="3" fillId="0" borderId="0" xfId="4" applyFont="1" applyAlignment="1" applyProtection="1">
      <alignment vertical="center" wrapText="1"/>
    </xf>
    <xf numFmtId="0" fontId="58" fillId="28" borderId="6" xfId="0" applyFont="1" applyFill="1" applyBorder="1" applyAlignment="1" applyProtection="1">
      <alignment horizontal="left" vertical="center"/>
    </xf>
    <xf numFmtId="0" fontId="179" fillId="28" borderId="6" xfId="4" applyFont="1" applyFill="1" applyBorder="1" applyAlignment="1" applyProtection="1">
      <alignment horizontal="center" vertical="center"/>
    </xf>
    <xf numFmtId="0" fontId="180" fillId="28" borderId="6" xfId="0" applyFont="1" applyFill="1" applyBorder="1" applyAlignment="1" applyProtection="1">
      <alignment horizontal="center" vertical="center"/>
    </xf>
    <xf numFmtId="0" fontId="176" fillId="28" borderId="7" xfId="4" applyFont="1" applyFill="1" applyBorder="1" applyAlignment="1" applyProtection="1">
      <alignment horizontal="center" vertical="center"/>
    </xf>
    <xf numFmtId="0" fontId="3" fillId="15" borderId="0" xfId="4" quotePrefix="1" applyFont="1" applyFill="1" applyBorder="1" applyAlignment="1" applyProtection="1">
      <alignment horizontal="center" vertical="center" wrapText="1"/>
    </xf>
    <xf numFmtId="0" fontId="11" fillId="28" borderId="89" xfId="4" quotePrefix="1" applyFont="1" applyFill="1" applyBorder="1" applyAlignment="1" applyProtection="1">
      <alignment horizontal="center" vertical="center" wrapText="1"/>
    </xf>
    <xf numFmtId="1" fontId="11" fillId="15" borderId="14" xfId="4" applyNumberFormat="1" applyFont="1" applyFill="1" applyBorder="1" applyAlignment="1" applyProtection="1">
      <alignment horizontal="center" vertical="center" wrapText="1"/>
    </xf>
    <xf numFmtId="1" fontId="11" fillId="15" borderId="83" xfId="4" applyNumberFormat="1" applyFont="1" applyFill="1" applyBorder="1" applyAlignment="1" applyProtection="1">
      <alignment horizontal="center" vertical="center" wrapText="1"/>
    </xf>
    <xf numFmtId="1" fontId="11" fillId="15" borderId="13" xfId="4" applyNumberFormat="1" applyFont="1" applyFill="1" applyBorder="1" applyAlignment="1" applyProtection="1">
      <alignment horizontal="center" vertical="center" wrapText="1"/>
    </xf>
    <xf numFmtId="0" fontId="65" fillId="28" borderId="10" xfId="4" applyFont="1" applyFill="1" applyBorder="1" applyAlignment="1" applyProtection="1">
      <alignment horizontal="center" vertical="center" wrapText="1"/>
    </xf>
    <xf numFmtId="0" fontId="3" fillId="15" borderId="0" xfId="4" quotePrefix="1" applyFont="1" applyFill="1" applyBorder="1" applyAlignment="1" applyProtection="1">
      <alignment horizontal="left" vertical="center"/>
    </xf>
    <xf numFmtId="0" fontId="3" fillId="15" borderId="0" xfId="4" applyFont="1" applyFill="1" applyBorder="1" applyAlignment="1" applyProtection="1">
      <alignment horizontal="center" vertical="center"/>
    </xf>
    <xf numFmtId="0" fontId="3" fillId="15" borderId="73" xfId="4" quotePrefix="1" applyFont="1" applyFill="1" applyBorder="1" applyAlignment="1" applyProtection="1">
      <alignment horizontal="left" vertical="center" wrapText="1"/>
    </xf>
    <xf numFmtId="3" fontId="58" fillId="15" borderId="90" xfId="4" quotePrefix="1" applyNumberFormat="1" applyFont="1" applyFill="1" applyBorder="1" applyAlignment="1">
      <alignment horizontal="center" vertical="center"/>
    </xf>
    <xf numFmtId="3" fontId="59" fillId="15" borderId="85" xfId="4" quotePrefix="1" applyNumberFormat="1" applyFont="1" applyFill="1" applyBorder="1" applyAlignment="1">
      <alignment horizontal="center" vertical="center"/>
    </xf>
    <xf numFmtId="3" fontId="59" fillId="15" borderId="84" xfId="4" quotePrefix="1" applyNumberFormat="1" applyFont="1" applyFill="1" applyBorder="1" applyAlignment="1" applyProtection="1">
      <alignment horizontal="center" vertical="center"/>
    </xf>
    <xf numFmtId="3" fontId="60" fillId="15" borderId="91" xfId="4" quotePrefix="1" applyNumberFormat="1" applyFont="1" applyFill="1" applyBorder="1" applyAlignment="1" applyProtection="1">
      <alignment horizontal="center" vertical="center"/>
    </xf>
    <xf numFmtId="3" fontId="44" fillId="15" borderId="85" xfId="4" quotePrefix="1" applyNumberFormat="1" applyFont="1" applyFill="1" applyBorder="1" applyAlignment="1" applyProtection="1">
      <alignment horizontal="center" vertical="center"/>
    </xf>
    <xf numFmtId="3" fontId="44" fillId="15" borderId="84" xfId="4" quotePrefix="1" applyNumberFormat="1" applyFont="1" applyFill="1" applyBorder="1" applyAlignment="1" applyProtection="1">
      <alignment horizontal="center" vertical="center"/>
    </xf>
    <xf numFmtId="3" fontId="44" fillId="15" borderId="91" xfId="4" quotePrefix="1" applyNumberFormat="1" applyFont="1" applyFill="1" applyBorder="1" applyAlignment="1" applyProtection="1">
      <alignment horizontal="center" vertical="center"/>
    </xf>
    <xf numFmtId="3" fontId="29" fillId="15" borderId="90" xfId="4" quotePrefix="1" applyNumberFormat="1" applyFont="1" applyFill="1" applyBorder="1" applyAlignment="1" applyProtection="1">
      <alignment horizontal="center" vertical="center"/>
    </xf>
    <xf numFmtId="178" fontId="3" fillId="15" borderId="0" xfId="4" quotePrefix="1" applyNumberFormat="1" applyFont="1" applyFill="1" applyBorder="1" applyAlignment="1" applyProtection="1">
      <alignment horizontal="center" vertical="center"/>
    </xf>
    <xf numFmtId="178" fontId="11" fillId="28" borderId="92" xfId="4" quotePrefix="1" applyNumberFormat="1" applyFont="1" applyFill="1" applyBorder="1" applyAlignment="1" applyProtection="1">
      <alignment horizontal="center" vertical="center" wrapText="1"/>
    </xf>
    <xf numFmtId="189" fontId="11" fillId="28" borderId="92" xfId="4" applyNumberFormat="1" applyFont="1" applyFill="1" applyBorder="1" applyAlignment="1" applyProtection="1">
      <alignment horizontal="right" vertical="center"/>
    </xf>
    <xf numFmtId="3" fontId="3" fillId="19" borderId="86" xfId="4" applyNumberFormat="1" applyFont="1" applyFill="1" applyBorder="1" applyAlignment="1">
      <alignment horizontal="right" vertical="center"/>
    </xf>
    <xf numFmtId="3" fontId="3" fillId="19" borderId="93" xfId="4" applyNumberFormat="1" applyFont="1" applyFill="1" applyBorder="1" applyAlignment="1">
      <alignment horizontal="right" vertical="center"/>
    </xf>
    <xf numFmtId="3" fontId="3" fillId="19" borderId="87" xfId="4" applyNumberFormat="1" applyFont="1" applyFill="1" applyBorder="1" applyAlignment="1">
      <alignment horizontal="right" vertical="center"/>
    </xf>
    <xf numFmtId="189" fontId="6" fillId="28" borderId="92" xfId="4" applyNumberFormat="1" applyFont="1" applyFill="1" applyBorder="1" applyAlignment="1" applyProtection="1">
      <alignment horizontal="right" vertical="center"/>
    </xf>
    <xf numFmtId="178" fontId="3" fillId="15" borderId="0" xfId="4" applyNumberFormat="1" applyFont="1" applyFill="1" applyBorder="1" applyAlignment="1" applyProtection="1">
      <alignment vertical="center"/>
    </xf>
    <xf numFmtId="178" fontId="11" fillId="28" borderId="80" xfId="4" quotePrefix="1" applyNumberFormat="1" applyFont="1" applyFill="1" applyBorder="1" applyAlignment="1" applyProtection="1">
      <alignment horizontal="center" vertical="center" wrapText="1"/>
    </xf>
    <xf numFmtId="189" fontId="11" fillId="28" borderId="80" xfId="4" applyNumberFormat="1" applyFont="1" applyFill="1" applyBorder="1" applyAlignment="1" applyProtection="1">
      <alignment horizontal="right" vertical="center"/>
    </xf>
    <xf numFmtId="189" fontId="3" fillId="19" borderId="40" xfId="4" applyNumberFormat="1" applyFont="1" applyFill="1" applyBorder="1" applyAlignment="1" applyProtection="1">
      <alignment horizontal="right" vertical="center"/>
    </xf>
    <xf numFmtId="189" fontId="3" fillId="19" borderId="41" xfId="4" applyNumberFormat="1" applyFont="1" applyFill="1" applyBorder="1" applyAlignment="1" applyProtection="1">
      <alignment horizontal="right" vertical="center"/>
    </xf>
    <xf numFmtId="189" fontId="3" fillId="19" borderId="42" xfId="4" applyNumberFormat="1" applyFont="1" applyFill="1" applyBorder="1" applyAlignment="1" applyProtection="1">
      <alignment horizontal="right" vertical="center"/>
    </xf>
    <xf numFmtId="189" fontId="6" fillId="28" borderId="80" xfId="4" applyNumberFormat="1" applyFont="1" applyFill="1" applyBorder="1" applyAlignment="1" applyProtection="1">
      <alignment horizontal="right" vertical="center"/>
    </xf>
    <xf numFmtId="0" fontId="189" fillId="15" borderId="94" xfId="8" applyFont="1" applyFill="1" applyBorder="1" applyProtection="1"/>
    <xf numFmtId="190" fontId="189" fillId="15" borderId="0" xfId="8" applyNumberFormat="1" applyFont="1" applyFill="1" applyBorder="1" applyProtection="1"/>
    <xf numFmtId="0" fontId="3" fillId="27" borderId="0" xfId="4" applyFont="1" applyFill="1" applyAlignment="1" applyProtection="1">
      <alignment vertical="center"/>
    </xf>
    <xf numFmtId="0" fontId="3" fillId="27" borderId="0" xfId="4" applyFont="1" applyFill="1" applyAlignment="1" applyProtection="1">
      <alignment vertical="center" wrapText="1"/>
    </xf>
    <xf numFmtId="0" fontId="190" fillId="29" borderId="95" xfId="4" quotePrefix="1" applyFont="1" applyFill="1" applyBorder="1" applyAlignment="1" applyProtection="1">
      <alignment vertical="center"/>
    </xf>
    <xf numFmtId="0" fontId="191" fillId="29" borderId="96" xfId="4" applyFont="1" applyFill="1" applyBorder="1" applyAlignment="1" applyProtection="1">
      <alignment horizontal="center" vertical="center"/>
    </xf>
    <xf numFmtId="0" fontId="190" fillId="29" borderId="97" xfId="4" quotePrefix="1" applyFont="1" applyFill="1" applyBorder="1" applyAlignment="1" applyProtection="1">
      <alignment horizontal="center" vertical="center" wrapText="1"/>
    </xf>
    <xf numFmtId="0" fontId="192" fillId="29" borderId="5" xfId="4" applyFont="1" applyFill="1" applyBorder="1" applyAlignment="1" applyProtection="1">
      <alignment horizontal="left" vertical="center"/>
    </xf>
    <xf numFmtId="0" fontId="193" fillId="29" borderId="6" xfId="0" applyFont="1" applyFill="1" applyBorder="1" applyAlignment="1" applyProtection="1">
      <alignment horizontal="center" vertical="center"/>
    </xf>
    <xf numFmtId="0" fontId="191" fillId="29" borderId="7" xfId="4" applyFont="1" applyFill="1" applyBorder="1" applyAlignment="1" applyProtection="1">
      <alignment horizontal="center" vertical="center"/>
    </xf>
    <xf numFmtId="0" fontId="194" fillId="29" borderId="8" xfId="4" quotePrefix="1" applyFont="1" applyFill="1" applyBorder="1" applyAlignment="1" applyProtection="1">
      <alignment horizontal="center" vertical="center"/>
    </xf>
    <xf numFmtId="0" fontId="194" fillId="29" borderId="3" xfId="4" applyFont="1" applyFill="1" applyBorder="1" applyAlignment="1" applyProtection="1">
      <alignment horizontal="center" vertical="center"/>
    </xf>
    <xf numFmtId="0" fontId="6" fillId="15" borderId="88" xfId="12" applyFont="1" applyFill="1" applyBorder="1" applyAlignment="1" applyProtection="1">
      <alignment horizontal="center" vertical="center" wrapText="1"/>
    </xf>
    <xf numFmtId="1" fontId="190" fillId="15" borderId="14" xfId="4" applyNumberFormat="1" applyFont="1" applyFill="1" applyBorder="1" applyAlignment="1" applyProtection="1">
      <alignment horizontal="center" vertical="center" wrapText="1"/>
    </xf>
    <xf numFmtId="1" fontId="190" fillId="15" borderId="83" xfId="4" applyNumberFormat="1" applyFont="1" applyFill="1" applyBorder="1" applyAlignment="1" applyProtection="1">
      <alignment horizontal="center" vertical="center" wrapText="1"/>
    </xf>
    <xf numFmtId="1" fontId="190" fillId="15" borderId="13" xfId="4" applyNumberFormat="1" applyFont="1" applyFill="1" applyBorder="1" applyAlignment="1" applyProtection="1">
      <alignment horizontal="center" vertical="center" wrapText="1"/>
    </xf>
    <xf numFmtId="0" fontId="195" fillId="29" borderId="10" xfId="4" applyFont="1" applyFill="1" applyBorder="1" applyAlignment="1" applyProtection="1">
      <alignment horizontal="center" vertical="center" wrapText="1"/>
    </xf>
    <xf numFmtId="0" fontId="3" fillId="15" borderId="31" xfId="4" applyFont="1" applyFill="1" applyBorder="1" applyAlignment="1" applyProtection="1">
      <alignment horizontal="left" vertical="center"/>
    </xf>
    <xf numFmtId="0" fontId="3" fillId="15" borderId="4" xfId="4" applyFont="1" applyFill="1" applyBorder="1" applyAlignment="1" applyProtection="1">
      <alignment horizontal="left" vertical="center"/>
    </xf>
    <xf numFmtId="0" fontId="191" fillId="15" borderId="0" xfId="4" applyFont="1" applyFill="1" applyBorder="1" applyAlignment="1" applyProtection="1">
      <alignment horizontal="left" vertical="center" wrapText="1"/>
    </xf>
    <xf numFmtId="181" fontId="196" fillId="30" borderId="31" xfId="12" quotePrefix="1" applyNumberFormat="1" applyFont="1" applyFill="1" applyBorder="1" applyAlignment="1">
      <alignment horizontal="right" vertical="center"/>
    </xf>
    <xf numFmtId="3" fontId="190" fillId="30" borderId="52" xfId="4" applyNumberFormat="1" applyFont="1" applyFill="1" applyBorder="1" applyAlignment="1" applyProtection="1">
      <alignment vertical="center"/>
    </xf>
    <xf numFmtId="3" fontId="197" fillId="30" borderId="8" xfId="4" applyNumberFormat="1" applyFont="1" applyFill="1" applyBorder="1" applyAlignment="1">
      <alignment vertical="center"/>
    </xf>
    <xf numFmtId="3" fontId="197" fillId="30" borderId="3" xfId="4" applyNumberFormat="1" applyFont="1" applyFill="1" applyBorder="1" applyAlignment="1" applyProtection="1">
      <alignment vertical="center"/>
    </xf>
    <xf numFmtId="3" fontId="197" fillId="30" borderId="9" xfId="4" applyNumberFormat="1" applyFont="1" applyFill="1" applyBorder="1" applyAlignment="1" applyProtection="1">
      <alignment vertical="center"/>
    </xf>
    <xf numFmtId="178" fontId="3" fillId="15" borderId="17" xfId="12" applyNumberFormat="1" applyFont="1" applyFill="1" applyBorder="1" applyAlignment="1">
      <alignment horizontal="right" vertical="center"/>
    </xf>
    <xf numFmtId="0" fontId="3" fillId="15" borderId="19" xfId="12" applyFont="1" applyFill="1" applyBorder="1" applyAlignment="1">
      <alignment vertical="center" wrapText="1"/>
    </xf>
    <xf numFmtId="188" fontId="162" fillId="31" borderId="21" xfId="4" applyNumberFormat="1" applyFont="1" applyFill="1" applyBorder="1" applyAlignment="1" applyProtection="1">
      <alignment horizontal="center" vertical="center"/>
    </xf>
    <xf numFmtId="188" fontId="162" fillId="31" borderId="25" xfId="4" applyNumberFormat="1" applyFont="1" applyFill="1" applyBorder="1" applyAlignment="1" applyProtection="1">
      <alignment horizontal="center" vertical="center"/>
    </xf>
    <xf numFmtId="188" fontId="162" fillId="31" borderId="35" xfId="4" applyNumberFormat="1" applyFont="1" applyFill="1" applyBorder="1" applyAlignment="1" applyProtection="1">
      <alignment horizontal="center" vertical="center"/>
    </xf>
    <xf numFmtId="3" fontId="197" fillId="30" borderId="8" xfId="4" applyNumberFormat="1" applyFont="1" applyFill="1" applyBorder="1" applyAlignment="1" applyProtection="1">
      <alignment vertical="center"/>
    </xf>
    <xf numFmtId="0" fontId="8" fillId="15" borderId="19" xfId="12" applyFont="1" applyFill="1" applyBorder="1" applyAlignment="1">
      <alignment vertical="center" wrapText="1"/>
    </xf>
    <xf numFmtId="181" fontId="9" fillId="15" borderId="98" xfId="12" quotePrefix="1" applyNumberFormat="1" applyFont="1" applyFill="1" applyBorder="1" applyAlignment="1">
      <alignment horizontal="right" vertical="center"/>
    </xf>
    <xf numFmtId="0" fontId="8" fillId="15" borderId="99" xfId="12" applyFont="1" applyFill="1" applyBorder="1" applyAlignment="1">
      <alignment vertical="center" wrapText="1"/>
    </xf>
    <xf numFmtId="3" fontId="12" fillId="15" borderId="98" xfId="4" applyNumberFormat="1" applyFont="1" applyFill="1" applyBorder="1" applyAlignment="1" applyProtection="1">
      <alignment horizontal="right" vertical="center"/>
      <protection locked="0"/>
    </xf>
    <xf numFmtId="0" fontId="8" fillId="15" borderId="38" xfId="12" applyFont="1" applyFill="1" applyBorder="1" applyAlignment="1">
      <alignment vertical="center" wrapText="1"/>
    </xf>
    <xf numFmtId="3" fontId="197" fillId="30" borderId="100" xfId="4" applyNumberFormat="1" applyFont="1" applyFill="1" applyBorder="1" applyAlignment="1" applyProtection="1">
      <alignment vertical="center"/>
    </xf>
    <xf numFmtId="0" fontId="8" fillId="15" borderId="99" xfId="4" applyFont="1" applyFill="1" applyBorder="1" applyAlignment="1">
      <alignment vertical="center" wrapText="1"/>
    </xf>
    <xf numFmtId="3" fontId="12" fillId="15" borderId="101" xfId="4" applyNumberFormat="1" applyFont="1" applyFill="1" applyBorder="1" applyAlignment="1" applyProtection="1">
      <alignment horizontal="right" vertical="center"/>
      <protection locked="0"/>
    </xf>
    <xf numFmtId="0" fontId="8" fillId="15" borderId="38" xfId="4" applyFont="1" applyFill="1" applyBorder="1" applyAlignment="1">
      <alignment vertical="center" wrapText="1"/>
    </xf>
    <xf numFmtId="188" fontId="162" fillId="31" borderId="67" xfId="4" applyNumberFormat="1" applyFont="1" applyFill="1" applyBorder="1" applyAlignment="1" applyProtection="1">
      <alignment horizontal="center" vertical="center"/>
    </xf>
    <xf numFmtId="181" fontId="9" fillId="15" borderId="68" xfId="12" quotePrefix="1" applyNumberFormat="1" applyFont="1" applyFill="1" applyBorder="1" applyAlignment="1">
      <alignment horizontal="right" vertical="center"/>
    </xf>
    <xf numFmtId="0" fontId="8" fillId="15" borderId="69" xfId="4" applyFont="1" applyFill="1" applyBorder="1" applyAlignment="1">
      <alignment vertical="center" wrapText="1"/>
    </xf>
    <xf numFmtId="3" fontId="12" fillId="15" borderId="71" xfId="4" applyNumberFormat="1" applyFont="1" applyFill="1" applyBorder="1" applyAlignment="1" applyProtection="1">
      <alignment horizontal="right" vertical="center"/>
      <protection locked="0"/>
    </xf>
    <xf numFmtId="3" fontId="12" fillId="15" borderId="68" xfId="4" applyNumberFormat="1" applyFont="1" applyFill="1" applyBorder="1" applyAlignment="1" applyProtection="1">
      <alignment horizontal="right" vertical="center"/>
      <protection locked="0"/>
    </xf>
    <xf numFmtId="188" fontId="162" fillId="31" borderId="72" xfId="4" applyNumberFormat="1" applyFont="1" applyFill="1" applyBorder="1" applyAlignment="1" applyProtection="1">
      <alignment horizontal="center" vertical="center"/>
    </xf>
    <xf numFmtId="0" fontId="8" fillId="15" borderId="99" xfId="12" applyFont="1" applyFill="1" applyBorder="1" applyAlignment="1">
      <alignment horizontal="left" vertical="center" wrapText="1"/>
    </xf>
    <xf numFmtId="0" fontId="8" fillId="15" borderId="23" xfId="12" applyFont="1" applyFill="1" applyBorder="1" applyAlignment="1">
      <alignment horizontal="left" vertical="center" wrapText="1"/>
    </xf>
    <xf numFmtId="3" fontId="190" fillId="30" borderId="52" xfId="4" applyNumberFormat="1" applyFont="1" applyFill="1" applyBorder="1" applyAlignment="1" applyProtection="1">
      <alignment horizontal="right" vertical="center"/>
    </xf>
    <xf numFmtId="3" fontId="197" fillId="30" borderId="8" xfId="4" applyNumberFormat="1" applyFont="1" applyFill="1" applyBorder="1" applyAlignment="1" applyProtection="1">
      <alignment horizontal="right" vertical="center"/>
    </xf>
    <xf numFmtId="3" fontId="197" fillId="30" borderId="3" xfId="4" applyNumberFormat="1" applyFont="1" applyFill="1" applyBorder="1" applyAlignment="1" applyProtection="1">
      <alignment horizontal="right" vertical="center"/>
    </xf>
    <xf numFmtId="181" fontId="21" fillId="15" borderId="98" xfId="12" quotePrefix="1" applyNumberFormat="1" applyFont="1" applyFill="1" applyBorder="1" applyAlignment="1">
      <alignment horizontal="right"/>
    </xf>
    <xf numFmtId="0" fontId="22" fillId="15" borderId="99" xfId="12" applyFont="1" applyFill="1" applyBorder="1"/>
    <xf numFmtId="181" fontId="21" fillId="15" borderId="27" xfId="12" quotePrefix="1" applyNumberFormat="1" applyFont="1" applyFill="1" applyBorder="1" applyAlignment="1">
      <alignment horizontal="right"/>
    </xf>
    <xf numFmtId="0" fontId="22" fillId="15" borderId="38" xfId="12" applyFont="1" applyFill="1" applyBorder="1"/>
    <xf numFmtId="0" fontId="3" fillId="15" borderId="99" xfId="12" applyFont="1" applyFill="1" applyBorder="1" applyAlignment="1">
      <alignment horizontal="left" vertical="center" wrapText="1"/>
    </xf>
    <xf numFmtId="0" fontId="3" fillId="15" borderId="69" xfId="12" applyFont="1" applyFill="1" applyBorder="1" applyAlignment="1">
      <alignment horizontal="left" vertical="center" wrapText="1"/>
    </xf>
    <xf numFmtId="0" fontId="8" fillId="15" borderId="64" xfId="12" applyFont="1" applyFill="1" applyBorder="1" applyAlignment="1">
      <alignment horizontal="left" vertical="center" wrapText="1"/>
    </xf>
    <xf numFmtId="0" fontId="8" fillId="15" borderId="59" xfId="12" applyFont="1" applyFill="1" applyBorder="1" applyAlignment="1">
      <alignment horizontal="left" vertical="center" wrapText="1"/>
    </xf>
    <xf numFmtId="3" fontId="197" fillId="30" borderId="8" xfId="4" applyNumberFormat="1" applyFont="1" applyFill="1" applyBorder="1" applyAlignment="1" applyProtection="1">
      <alignment horizontal="right" vertical="center"/>
      <protection locked="0"/>
    </xf>
    <xf numFmtId="3" fontId="197" fillId="30" borderId="3" xfId="4" applyNumberFormat="1" applyFont="1" applyFill="1" applyBorder="1" applyAlignment="1" applyProtection="1">
      <alignment horizontal="right" vertical="center"/>
      <protection locked="0"/>
    </xf>
    <xf numFmtId="0" fontId="8" fillId="15" borderId="38" xfId="12" applyFont="1" applyFill="1" applyBorder="1" applyAlignment="1">
      <alignment horizontal="left" vertical="center" wrapText="1"/>
    </xf>
    <xf numFmtId="181" fontId="196" fillId="30" borderId="17" xfId="12" quotePrefix="1" applyNumberFormat="1" applyFont="1" applyFill="1" applyBorder="1" applyAlignment="1">
      <alignment horizontal="right" vertical="center"/>
    </xf>
    <xf numFmtId="0" fontId="3" fillId="15" borderId="50" xfId="12" applyFont="1" applyFill="1" applyBorder="1" applyAlignment="1">
      <alignment horizontal="left" vertical="center" wrapText="1"/>
    </xf>
    <xf numFmtId="0" fontId="3" fillId="15" borderId="0" xfId="12" applyFont="1" applyFill="1" applyBorder="1" applyAlignment="1">
      <alignment horizontal="left" vertical="center" wrapText="1"/>
    </xf>
    <xf numFmtId="181" fontId="196" fillId="31" borderId="31" xfId="12" quotePrefix="1" applyNumberFormat="1" applyFont="1" applyFill="1" applyBorder="1" applyAlignment="1">
      <alignment horizontal="right" vertical="center"/>
    </xf>
    <xf numFmtId="0" fontId="3" fillId="15" borderId="102" xfId="12" applyFont="1" applyFill="1" applyBorder="1" applyAlignment="1">
      <alignment horizontal="left" vertical="center" wrapText="1"/>
    </xf>
    <xf numFmtId="181" fontId="196" fillId="30" borderId="11" xfId="12" quotePrefix="1" applyNumberFormat="1" applyFont="1" applyFill="1" applyBorder="1" applyAlignment="1">
      <alignment horizontal="right" vertical="center"/>
    </xf>
    <xf numFmtId="3" fontId="190" fillId="30" borderId="10" xfId="4" applyNumberFormat="1" applyFont="1" applyFill="1" applyBorder="1" applyAlignment="1" applyProtection="1">
      <alignment vertical="center"/>
    </xf>
    <xf numFmtId="3" fontId="197" fillId="30" borderId="14" xfId="4" applyNumberFormat="1" applyFont="1" applyFill="1" applyBorder="1" applyAlignment="1" applyProtection="1">
      <alignment vertical="center"/>
    </xf>
    <xf numFmtId="3" fontId="197" fillId="30" borderId="15" xfId="4" applyNumberFormat="1" applyFont="1" applyFill="1" applyBorder="1" applyAlignment="1" applyProtection="1">
      <alignment vertical="center"/>
    </xf>
    <xf numFmtId="0" fontId="8" fillId="15" borderId="103" xfId="12" applyFont="1" applyFill="1" applyBorder="1" applyAlignment="1">
      <alignment horizontal="left" vertical="center" wrapText="1"/>
    </xf>
    <xf numFmtId="181" fontId="9" fillId="15" borderId="58" xfId="12" quotePrefix="1" applyNumberFormat="1" applyFont="1" applyFill="1" applyBorder="1" applyAlignment="1">
      <alignment horizontal="right"/>
    </xf>
    <xf numFmtId="0" fontId="3" fillId="15" borderId="59" xfId="12" applyFont="1" applyFill="1" applyBorder="1" applyAlignment="1">
      <alignment horizontal="left" wrapText="1"/>
    </xf>
    <xf numFmtId="181" fontId="9" fillId="15" borderId="63" xfId="12" quotePrefix="1" applyNumberFormat="1" applyFont="1" applyFill="1" applyBorder="1" applyAlignment="1">
      <alignment horizontal="right"/>
    </xf>
    <xf numFmtId="0" fontId="3" fillId="15" borderId="64" xfId="12" applyFont="1" applyFill="1" applyBorder="1" applyAlignment="1">
      <alignment horizontal="left" wrapText="1"/>
    </xf>
    <xf numFmtId="0" fontId="13" fillId="15" borderId="59" xfId="12" applyFont="1" applyFill="1" applyBorder="1" applyAlignment="1">
      <alignment horizontal="left" vertical="center" wrapText="1"/>
    </xf>
    <xf numFmtId="0" fontId="13" fillId="15" borderId="23" xfId="12" applyFont="1" applyFill="1" applyBorder="1" applyAlignment="1">
      <alignment horizontal="left" vertical="center" wrapText="1"/>
    </xf>
    <xf numFmtId="0" fontId="13" fillId="15" borderId="64" xfId="12" applyFont="1" applyFill="1" applyBorder="1" applyAlignment="1">
      <alignment horizontal="left" vertical="center" wrapText="1"/>
    </xf>
    <xf numFmtId="3" fontId="12" fillId="15" borderId="56" xfId="4" applyNumberFormat="1" applyFont="1" applyFill="1" applyBorder="1" applyAlignment="1" applyProtection="1">
      <alignment horizontal="right" vertical="center"/>
      <protection locked="0"/>
    </xf>
    <xf numFmtId="3" fontId="12" fillId="15" borderId="1" xfId="4" applyNumberFormat="1" applyFont="1" applyFill="1" applyBorder="1" applyAlignment="1" applyProtection="1">
      <alignment horizontal="right" vertical="center"/>
      <protection locked="0"/>
    </xf>
    <xf numFmtId="0" fontId="14" fillId="15" borderId="59" xfId="12" applyFont="1" applyFill="1" applyBorder="1" applyAlignment="1">
      <alignment horizontal="left" vertical="center" wrapText="1"/>
    </xf>
    <xf numFmtId="0" fontId="14" fillId="15" borderId="64" xfId="12" applyFont="1" applyFill="1" applyBorder="1" applyAlignment="1">
      <alignment horizontal="left" vertical="center" wrapText="1"/>
    </xf>
    <xf numFmtId="0" fontId="13" fillId="15" borderId="32" xfId="12" applyFont="1" applyFill="1" applyBorder="1" applyAlignment="1">
      <alignment horizontal="left" vertical="center" wrapText="1"/>
    </xf>
    <xf numFmtId="0" fontId="12" fillId="15" borderId="17" xfId="12" quotePrefix="1" applyFont="1" applyFill="1" applyBorder="1" applyAlignment="1">
      <alignment horizontal="right" vertical="center"/>
    </xf>
    <xf numFmtId="181" fontId="14" fillId="15" borderId="58" xfId="12" quotePrefix="1" applyNumberFormat="1" applyFont="1" applyFill="1" applyBorder="1" applyAlignment="1">
      <alignment horizontal="right" vertical="center"/>
    </xf>
    <xf numFmtId="0" fontId="14" fillId="15" borderId="23" xfId="12" applyFont="1" applyFill="1" applyBorder="1" applyAlignment="1">
      <alignment horizontal="left" vertical="center" wrapText="1"/>
    </xf>
    <xf numFmtId="0" fontId="14" fillId="15" borderId="0" xfId="12" applyFont="1" applyFill="1" applyBorder="1" applyAlignment="1">
      <alignment horizontal="left" vertical="center" wrapText="1"/>
    </xf>
    <xf numFmtId="0" fontId="14" fillId="15" borderId="19" xfId="12" applyFont="1" applyFill="1" applyBorder="1" applyAlignment="1">
      <alignment horizontal="left" wrapText="1"/>
    </xf>
    <xf numFmtId="0" fontId="14" fillId="15" borderId="64" xfId="12" applyFont="1" applyFill="1" applyBorder="1" applyAlignment="1">
      <alignment horizontal="left" wrapText="1"/>
    </xf>
    <xf numFmtId="0" fontId="14" fillId="15" borderId="59" xfId="12" applyFont="1" applyFill="1" applyBorder="1" applyAlignment="1">
      <alignment horizontal="left" wrapText="1"/>
    </xf>
    <xf numFmtId="0" fontId="14" fillId="15" borderId="32" xfId="12" applyFont="1" applyFill="1" applyBorder="1" applyAlignment="1">
      <alignment horizontal="left" wrapText="1"/>
    </xf>
    <xf numFmtId="188" fontId="154" fillId="21" borderId="53" xfId="4" applyNumberFormat="1" applyFont="1" applyFill="1" applyBorder="1" applyAlignment="1" applyProtection="1">
      <alignment horizontal="center" vertical="center"/>
    </xf>
    <xf numFmtId="188" fontId="154" fillId="21" borderId="55" xfId="4" applyNumberFormat="1" applyFont="1" applyFill="1" applyBorder="1" applyAlignment="1" applyProtection="1">
      <alignment horizontal="center" vertical="center"/>
    </xf>
    <xf numFmtId="188" fontId="154" fillId="21" borderId="57" xfId="4" applyNumberFormat="1" applyFont="1" applyFill="1" applyBorder="1" applyAlignment="1" applyProtection="1">
      <alignment horizontal="center" vertical="center"/>
    </xf>
    <xf numFmtId="178" fontId="6" fillId="15" borderId="17" xfId="12" applyNumberFormat="1" applyFont="1" applyFill="1" applyBorder="1" applyAlignment="1">
      <alignment horizontal="right" vertical="center"/>
    </xf>
    <xf numFmtId="181" fontId="9" fillId="15" borderId="75" xfId="12" quotePrefix="1" applyNumberFormat="1" applyFont="1" applyFill="1" applyBorder="1" applyAlignment="1">
      <alignment horizontal="right" vertical="center"/>
    </xf>
    <xf numFmtId="0" fontId="3" fillId="15" borderId="76" xfId="12" applyFont="1" applyFill="1" applyBorder="1" applyAlignment="1">
      <alignment horizontal="left" vertical="center" wrapText="1"/>
    </xf>
    <xf numFmtId="188" fontId="162" fillId="21" borderId="78" xfId="4" applyNumberFormat="1" applyFont="1" applyFill="1" applyBorder="1" applyAlignment="1" applyProtection="1">
      <alignment horizontal="center" vertical="center"/>
    </xf>
    <xf numFmtId="188" fontId="162" fillId="21" borderId="75" xfId="4" applyNumberFormat="1" applyFont="1" applyFill="1" applyBorder="1" applyAlignment="1" applyProtection="1">
      <alignment horizontal="center" vertical="center"/>
    </xf>
    <xf numFmtId="188" fontId="162" fillId="31" borderId="79" xfId="4" applyNumberFormat="1" applyFont="1" applyFill="1" applyBorder="1" applyAlignment="1" applyProtection="1">
      <alignment horizontal="center" vertical="center"/>
    </xf>
    <xf numFmtId="188" fontId="162" fillId="31" borderId="30" xfId="4" applyNumberFormat="1" applyFont="1" applyFill="1" applyBorder="1" applyAlignment="1" applyProtection="1">
      <alignment horizontal="center" vertical="center"/>
    </xf>
    <xf numFmtId="178" fontId="198" fillId="29" borderId="104" xfId="12" applyNumberFormat="1" applyFont="1" applyFill="1" applyBorder="1" applyAlignment="1">
      <alignment horizontal="right" vertical="center"/>
    </xf>
    <xf numFmtId="181" fontId="199" fillId="29" borderId="41" xfId="12" quotePrefix="1" applyNumberFormat="1" applyFont="1" applyFill="1" applyBorder="1" applyAlignment="1">
      <alignment horizontal="right" vertical="center"/>
    </xf>
    <xf numFmtId="0" fontId="190" fillId="29" borderId="105" xfId="12" applyFont="1" applyFill="1" applyBorder="1" applyAlignment="1">
      <alignment horizontal="center" vertical="center" wrapText="1"/>
    </xf>
    <xf numFmtId="3" fontId="196" fillId="29" borderId="80" xfId="4" applyNumberFormat="1" applyFont="1" applyFill="1" applyBorder="1" applyAlignment="1" applyProtection="1">
      <alignment vertical="center"/>
    </xf>
    <xf numFmtId="3" fontId="191" fillId="29" borderId="40" xfId="4" applyNumberFormat="1" applyFont="1" applyFill="1" applyBorder="1" applyAlignment="1">
      <alignment vertical="center"/>
    </xf>
    <xf numFmtId="3" fontId="191" fillId="29" borderId="106" xfId="4" applyNumberFormat="1" applyFont="1" applyFill="1" applyBorder="1" applyAlignment="1">
      <alignment vertical="center"/>
    </xf>
    <xf numFmtId="3" fontId="191" fillId="29" borderId="42" xfId="4" applyNumberFormat="1" applyFont="1" applyFill="1" applyBorder="1" applyAlignment="1">
      <alignment vertical="center"/>
    </xf>
    <xf numFmtId="3" fontId="3" fillId="10" borderId="42" xfId="4" applyNumberFormat="1" applyFont="1" applyFill="1" applyBorder="1" applyAlignment="1" applyProtection="1">
      <alignment vertical="center"/>
    </xf>
    <xf numFmtId="190" fontId="189" fillId="15" borderId="94" xfId="8" applyNumberFormat="1" applyFont="1" applyFill="1" applyBorder="1" applyProtection="1"/>
    <xf numFmtId="190" fontId="200" fillId="15" borderId="94" xfId="8" applyNumberFormat="1" applyFont="1" applyFill="1" applyBorder="1" applyAlignment="1" applyProtection="1">
      <alignment horizontal="center"/>
    </xf>
    <xf numFmtId="0" fontId="3" fillId="15" borderId="0" xfId="4" applyFont="1" applyFill="1" applyBorder="1" applyAlignment="1" applyProtection="1">
      <alignment horizontal="right" vertical="center"/>
    </xf>
    <xf numFmtId="3" fontId="201" fillId="17" borderId="3" xfId="4" applyNumberFormat="1" applyFont="1" applyFill="1" applyBorder="1" applyAlignment="1" applyProtection="1">
      <alignment horizontal="center" vertical="center"/>
      <protection locked="0"/>
    </xf>
    <xf numFmtId="0" fontId="3" fillId="15" borderId="107" xfId="4" applyFont="1" applyFill="1" applyBorder="1" applyAlignment="1" applyProtection="1">
      <alignment vertical="center"/>
    </xf>
    <xf numFmtId="0" fontId="14" fillId="15" borderId="0" xfId="4" applyFont="1" applyFill="1" applyBorder="1" applyAlignment="1" applyProtection="1">
      <alignment vertical="center"/>
    </xf>
    <xf numFmtId="0" fontId="3" fillId="15" borderId="12" xfId="4" applyFont="1" applyFill="1" applyBorder="1" applyAlignment="1" applyProtection="1">
      <alignment horizontal="center" vertical="center"/>
    </xf>
    <xf numFmtId="0" fontId="202" fillId="15" borderId="12" xfId="4" applyFont="1" applyFill="1" applyBorder="1" applyAlignment="1" applyProtection="1">
      <alignment vertical="center"/>
    </xf>
    <xf numFmtId="0" fontId="14" fillId="15" borderId="81" xfId="4" applyFont="1" applyFill="1" applyBorder="1" applyAlignment="1" applyProtection="1">
      <alignment horizontal="right" vertical="center"/>
    </xf>
    <xf numFmtId="0" fontId="203" fillId="24" borderId="3" xfId="4" applyFont="1" applyFill="1" applyBorder="1" applyAlignment="1" applyProtection="1">
      <alignment horizontal="center" vertical="center"/>
      <protection locked="0"/>
    </xf>
    <xf numFmtId="3" fontId="203" fillId="24" borderId="3" xfId="4" applyNumberFormat="1" applyFont="1" applyFill="1" applyBorder="1" applyAlignment="1" applyProtection="1">
      <alignment horizontal="center" vertical="center"/>
      <protection locked="0"/>
    </xf>
    <xf numFmtId="0" fontId="14" fillId="0" borderId="0" xfId="4" applyFont="1" applyAlignment="1" applyProtection="1">
      <alignment horizontal="right" vertical="center"/>
    </xf>
    <xf numFmtId="0" fontId="202" fillId="15" borderId="0" xfId="4" applyFont="1" applyFill="1" applyAlignment="1">
      <alignment vertical="center"/>
    </xf>
    <xf numFmtId="0" fontId="202" fillId="15" borderId="0" xfId="4" applyFont="1" applyFill="1" applyAlignment="1">
      <alignment vertical="center" wrapText="1"/>
    </xf>
    <xf numFmtId="0" fontId="3" fillId="16" borderId="0" xfId="4" applyFont="1" applyFill="1" applyAlignment="1">
      <alignment vertical="center"/>
    </xf>
    <xf numFmtId="0" fontId="3" fillId="16" borderId="0" xfId="4" applyFont="1" applyFill="1" applyAlignment="1">
      <alignment vertical="center" wrapText="1"/>
    </xf>
    <xf numFmtId="0" fontId="3" fillId="18" borderId="0" xfId="4" applyFont="1" applyFill="1" applyAlignment="1">
      <alignment vertical="center" wrapText="1"/>
    </xf>
    <xf numFmtId="0" fontId="171" fillId="24" borderId="16" xfId="4" applyFont="1" applyFill="1" applyBorder="1" applyAlignment="1" applyProtection="1">
      <alignment vertical="center" wrapText="1"/>
    </xf>
    <xf numFmtId="3" fontId="3" fillId="0" borderId="0" xfId="4" applyNumberFormat="1" applyFont="1" applyFill="1" applyAlignment="1" applyProtection="1">
      <alignment horizontal="right" vertical="center"/>
      <protection locked="0"/>
    </xf>
    <xf numFmtId="0" fontId="11" fillId="15" borderId="0" xfId="4" applyFont="1" applyFill="1" applyAlignment="1">
      <alignment horizontal="right" vertical="center" wrapText="1"/>
    </xf>
    <xf numFmtId="0" fontId="86" fillId="15" borderId="0" xfId="0" applyFont="1" applyFill="1" applyProtection="1"/>
    <xf numFmtId="0" fontId="57" fillId="15" borderId="0" xfId="0" quotePrefix="1" applyFont="1" applyFill="1" applyAlignment="1" applyProtection="1">
      <alignment horizontal="left"/>
    </xf>
    <xf numFmtId="0" fontId="87" fillId="15" borderId="0" xfId="0" applyFont="1" applyFill="1" applyProtection="1"/>
    <xf numFmtId="0" fontId="58" fillId="15" borderId="0" xfId="0" applyFont="1" applyFill="1" applyAlignment="1" applyProtection="1">
      <alignment horizontal="left"/>
    </xf>
    <xf numFmtId="0" fontId="87" fillId="0" borderId="0" xfId="0" applyFont="1" applyProtection="1"/>
    <xf numFmtId="0" fontId="86" fillId="0" borderId="0" xfId="0" applyFont="1" applyProtection="1"/>
    <xf numFmtId="0" fontId="86" fillId="32" borderId="0" xfId="0" applyFont="1" applyFill="1" applyBorder="1" applyProtection="1"/>
    <xf numFmtId="0" fontId="87" fillId="32" borderId="0" xfId="0" applyFont="1" applyFill="1" applyBorder="1" applyProtection="1"/>
    <xf numFmtId="0" fontId="57" fillId="15" borderId="0" xfId="0" applyFont="1" applyFill="1" applyAlignment="1" applyProtection="1">
      <alignment horizontal="left"/>
    </xf>
    <xf numFmtId="0" fontId="88" fillId="15" borderId="0" xfId="0" applyFont="1" applyFill="1" applyAlignment="1" applyProtection="1">
      <alignment horizontal="left"/>
    </xf>
    <xf numFmtId="0" fontId="87" fillId="15" borderId="0" xfId="0" quotePrefix="1" applyFont="1" applyFill="1" applyAlignment="1" applyProtection="1">
      <alignment horizontal="left"/>
    </xf>
    <xf numFmtId="0" fontId="89" fillId="15" borderId="0" xfId="0" quotePrefix="1" applyFont="1" applyFill="1" applyBorder="1" applyAlignment="1" applyProtection="1">
      <alignment horizontal="left"/>
    </xf>
    <xf numFmtId="0" fontId="58" fillId="28" borderId="106" xfId="0" quotePrefix="1" applyFont="1" applyFill="1" applyBorder="1" applyAlignment="1" applyProtection="1">
      <alignment horizontal="left"/>
    </xf>
    <xf numFmtId="0" fontId="89" fillId="28" borderId="108" xfId="0" quotePrefix="1" applyFont="1" applyFill="1" applyBorder="1" applyAlignment="1" applyProtection="1">
      <alignment horizontal="left"/>
    </xf>
    <xf numFmtId="0" fontId="87" fillId="28" borderId="108" xfId="0" applyFont="1" applyFill="1" applyBorder="1" applyProtection="1"/>
    <xf numFmtId="0" fontId="87" fillId="15" borderId="0" xfId="0" applyFont="1" applyFill="1" applyBorder="1" applyProtection="1"/>
    <xf numFmtId="0" fontId="87" fillId="0" borderId="0" xfId="0" applyFont="1" applyBorder="1" applyProtection="1"/>
    <xf numFmtId="0" fontId="58" fillId="15" borderId="0" xfId="0" applyFont="1" applyFill="1" applyProtection="1"/>
    <xf numFmtId="0" fontId="34" fillId="24" borderId="3" xfId="0" applyFont="1" applyFill="1" applyBorder="1" applyAlignment="1" applyProtection="1">
      <alignment horizontal="center" vertical="center"/>
    </xf>
    <xf numFmtId="0" fontId="57" fillId="15" borderId="0" xfId="0" applyFont="1" applyFill="1" applyAlignment="1" applyProtection="1">
      <alignment horizontal="right"/>
    </xf>
    <xf numFmtId="179" fontId="155" fillId="33" borderId="3" xfId="4" applyNumberFormat="1" applyFont="1" applyFill="1" applyBorder="1" applyAlignment="1" applyProtection="1">
      <alignment horizontal="center" vertical="center"/>
    </xf>
    <xf numFmtId="0" fontId="3" fillId="15" borderId="0" xfId="4" applyFont="1" applyFill="1" applyAlignment="1" applyProtection="1">
      <alignment horizontal="right" vertical="center"/>
    </xf>
    <xf numFmtId="187" fontId="11" fillId="24" borderId="3" xfId="4" applyNumberFormat="1" applyFont="1" applyFill="1" applyBorder="1" applyAlignment="1" applyProtection="1">
      <alignment horizontal="center" vertical="center"/>
    </xf>
    <xf numFmtId="0" fontId="57" fillId="15" borderId="0" xfId="0" applyFont="1" applyFill="1" applyAlignment="1" applyProtection="1">
      <alignment horizontal="center"/>
    </xf>
    <xf numFmtId="0" fontId="34" fillId="32" borderId="0" xfId="0" applyFont="1" applyFill="1" applyBorder="1" applyProtection="1"/>
    <xf numFmtId="0" fontId="34" fillId="15" borderId="0" xfId="0" applyFont="1" applyFill="1" applyAlignment="1" applyProtection="1">
      <alignment horizontal="center" vertical="center"/>
    </xf>
    <xf numFmtId="0" fontId="87" fillId="15" borderId="0" xfId="0" applyFont="1" applyFill="1" applyAlignment="1" applyProtection="1">
      <alignment horizontal="right"/>
    </xf>
    <xf numFmtId="0" fontId="88" fillId="19" borderId="3" xfId="0" applyFont="1" applyFill="1" applyBorder="1" applyAlignment="1" applyProtection="1">
      <alignment horizontal="center" vertical="center"/>
    </xf>
    <xf numFmtId="0" fontId="57" fillId="15" borderId="0" xfId="0" applyFont="1" applyFill="1" applyAlignment="1" applyProtection="1">
      <alignment horizontal="right" vertical="center"/>
    </xf>
    <xf numFmtId="0" fontId="204" fillId="15" borderId="0" xfId="0" applyFont="1" applyFill="1" applyBorder="1" applyAlignment="1" applyProtection="1">
      <alignment horizontal="right"/>
    </xf>
    <xf numFmtId="0" fontId="34" fillId="15" borderId="0" xfId="0" applyFont="1" applyFill="1" applyBorder="1" applyProtection="1"/>
    <xf numFmtId="0" fontId="205" fillId="17" borderId="3" xfId="4" applyFont="1" applyFill="1" applyBorder="1" applyAlignment="1" applyProtection="1">
      <alignment horizontal="center" vertical="center"/>
    </xf>
    <xf numFmtId="0" fontId="57" fillId="15" borderId="0" xfId="0" applyFont="1" applyFill="1" applyBorder="1" applyProtection="1"/>
    <xf numFmtId="0" fontId="34" fillId="0" borderId="47" xfId="0" applyFont="1" applyBorder="1" applyProtection="1"/>
    <xf numFmtId="0" fontId="86" fillId="15" borderId="0" xfId="0" applyFont="1" applyFill="1" applyBorder="1" applyProtection="1"/>
    <xf numFmtId="0" fontId="34" fillId="15" borderId="47" xfId="0" applyFont="1" applyFill="1" applyBorder="1" applyProtection="1"/>
    <xf numFmtId="0" fontId="57" fillId="15" borderId="47" xfId="0" applyFont="1" applyFill="1" applyBorder="1" applyProtection="1"/>
    <xf numFmtId="178" fontId="57" fillId="15" borderId="0" xfId="0" applyNumberFormat="1" applyFont="1" applyFill="1" applyBorder="1" applyProtection="1"/>
    <xf numFmtId="178" fontId="57" fillId="15" borderId="0" xfId="0" applyNumberFormat="1" applyFont="1" applyFill="1" applyBorder="1" applyAlignment="1" applyProtection="1">
      <alignment horizontal="left"/>
    </xf>
    <xf numFmtId="0" fontId="34" fillId="15" borderId="0" xfId="0" applyFont="1" applyFill="1" applyProtection="1"/>
    <xf numFmtId="0" fontId="57" fillId="15" borderId="73" xfId="0" quotePrefix="1" applyFont="1" applyFill="1" applyBorder="1" applyAlignment="1" applyProtection="1">
      <alignment horizontal="center"/>
    </xf>
    <xf numFmtId="0" fontId="57" fillId="15" borderId="17" xfId="0" quotePrefix="1" applyFont="1" applyFill="1" applyBorder="1" applyAlignment="1" applyProtection="1">
      <alignment horizontal="center"/>
    </xf>
    <xf numFmtId="0" fontId="91" fillId="19" borderId="5" xfId="0" applyFont="1" applyFill="1" applyBorder="1" applyAlignment="1" applyProtection="1">
      <alignment horizontal="left" vertical="center"/>
    </xf>
    <xf numFmtId="0" fontId="91" fillId="19" borderId="6" xfId="4" applyFont="1" applyFill="1" applyBorder="1" applyAlignment="1" applyProtection="1">
      <alignment horizontal="left" vertical="center"/>
    </xf>
    <xf numFmtId="0" fontId="91" fillId="19" borderId="6" xfId="0" applyFont="1" applyFill="1" applyBorder="1" applyAlignment="1" applyProtection="1">
      <alignment horizontal="left" vertical="center"/>
    </xf>
    <xf numFmtId="178" fontId="57" fillId="15" borderId="17" xfId="0" applyNumberFormat="1" applyFont="1" applyFill="1" applyBorder="1" applyAlignment="1" applyProtection="1">
      <alignment horizontal="center" vertical="center" wrapText="1"/>
    </xf>
    <xf numFmtId="0" fontId="88" fillId="19" borderId="109" xfId="4" applyFont="1" applyFill="1" applyBorder="1" applyAlignment="1" applyProtection="1">
      <alignment horizontal="center" vertical="center"/>
    </xf>
    <xf numFmtId="0" fontId="34" fillId="0" borderId="0" xfId="0" applyFont="1" applyProtection="1"/>
    <xf numFmtId="0" fontId="58" fillId="15" borderId="10" xfId="0" quotePrefix="1" applyFont="1" applyFill="1" applyBorder="1" applyAlignment="1" applyProtection="1">
      <alignment horizontal="center" vertical="top"/>
    </xf>
    <xf numFmtId="0" fontId="57" fillId="15" borderId="10" xfId="0" quotePrefix="1" applyFont="1" applyFill="1" applyBorder="1" applyAlignment="1" applyProtection="1">
      <alignment horizontal="center"/>
    </xf>
    <xf numFmtId="0" fontId="91" fillId="17" borderId="4" xfId="0" applyFont="1" applyFill="1" applyBorder="1" applyAlignment="1" applyProtection="1">
      <alignment horizontal="center" vertical="center" wrapText="1"/>
    </xf>
    <xf numFmtId="0" fontId="91" fillId="17" borderId="3" xfId="0" applyFont="1" applyFill="1" applyBorder="1" applyAlignment="1" applyProtection="1">
      <alignment horizontal="center" vertical="center" wrapText="1"/>
    </xf>
    <xf numFmtId="0" fontId="57" fillId="15" borderId="17" xfId="0" applyFont="1" applyFill="1" applyBorder="1" applyAlignment="1" applyProtection="1">
      <alignment horizontal="center"/>
    </xf>
    <xf numFmtId="0" fontId="88" fillId="17" borderId="3" xfId="0" applyFont="1" applyFill="1" applyBorder="1" applyAlignment="1" applyProtection="1">
      <alignment horizontal="left" vertical="center" wrapText="1"/>
    </xf>
    <xf numFmtId="0" fontId="34" fillId="15" borderId="73" xfId="0" applyFont="1" applyFill="1" applyBorder="1" applyAlignment="1" applyProtection="1">
      <alignment horizontal="center"/>
    </xf>
    <xf numFmtId="0" fontId="57" fillId="15" borderId="73" xfId="0" applyFont="1" applyFill="1" applyBorder="1" applyAlignment="1" applyProtection="1">
      <alignment horizontal="center"/>
    </xf>
    <xf numFmtId="0" fontId="57" fillId="15" borderId="85" xfId="0" applyFont="1" applyFill="1" applyBorder="1" applyAlignment="1" applyProtection="1">
      <alignment horizontal="center"/>
    </xf>
    <xf numFmtId="0" fontId="57" fillId="15" borderId="84" xfId="0" applyFont="1" applyFill="1" applyBorder="1" applyAlignment="1" applyProtection="1">
      <alignment horizontal="center"/>
    </xf>
    <xf numFmtId="0" fontId="88" fillId="15" borderId="15" xfId="0" applyFont="1" applyFill="1" applyBorder="1" applyAlignment="1" applyProtection="1">
      <alignment horizontal="left"/>
    </xf>
    <xf numFmtId="0" fontId="34" fillId="15" borderId="52" xfId="0" applyFont="1" applyFill="1" applyBorder="1" applyAlignment="1" applyProtection="1">
      <alignment horizontal="center"/>
    </xf>
    <xf numFmtId="0" fontId="34" fillId="15" borderId="52" xfId="0" applyFont="1" applyFill="1" applyBorder="1" applyProtection="1"/>
    <xf numFmtId="0" fontId="57" fillId="15" borderId="52" xfId="0" quotePrefix="1" applyFont="1" applyFill="1" applyBorder="1" applyAlignment="1" applyProtection="1">
      <alignment horizontal="center"/>
    </xf>
    <xf numFmtId="0" fontId="91" fillId="15" borderId="8" xfId="0" quotePrefix="1" applyFont="1" applyFill="1" applyBorder="1" applyAlignment="1" applyProtection="1">
      <alignment horizontal="center"/>
    </xf>
    <xf numFmtId="0" fontId="91" fillId="15" borderId="3" xfId="0" quotePrefix="1" applyFont="1" applyFill="1" applyBorder="1" applyAlignment="1" applyProtection="1">
      <alignment horizontal="center"/>
    </xf>
    <xf numFmtId="0" fontId="86" fillId="15" borderId="17" xfId="0" applyFont="1" applyFill="1" applyBorder="1" applyProtection="1"/>
    <xf numFmtId="0" fontId="88" fillId="15" borderId="3" xfId="0" quotePrefix="1" applyFont="1" applyFill="1" applyBorder="1" applyAlignment="1" applyProtection="1">
      <alignment horizontal="left"/>
    </xf>
    <xf numFmtId="0" fontId="34" fillId="15" borderId="73" xfId="0" applyFont="1" applyFill="1" applyBorder="1" applyProtection="1"/>
    <xf numFmtId="0" fontId="57" fillId="15" borderId="73" xfId="0" applyFont="1" applyFill="1" applyBorder="1" applyAlignment="1" applyProtection="1"/>
    <xf numFmtId="0" fontId="57" fillId="15" borderId="56" xfId="0" applyFont="1" applyFill="1" applyBorder="1" applyAlignment="1" applyProtection="1"/>
    <xf numFmtId="0" fontId="57" fillId="15" borderId="1" xfId="0" applyFont="1" applyFill="1" applyBorder="1" applyAlignment="1" applyProtection="1"/>
    <xf numFmtId="0" fontId="57" fillId="15" borderId="17" xfId="0" applyFont="1" applyFill="1" applyBorder="1" applyAlignment="1" applyProtection="1"/>
    <xf numFmtId="0" fontId="88" fillId="15" borderId="1" xfId="0" applyFont="1" applyFill="1" applyBorder="1" applyAlignment="1" applyProtection="1">
      <alignment horizontal="left"/>
    </xf>
    <xf numFmtId="0" fontId="34" fillId="0" borderId="0" xfId="0" applyFont="1" applyBorder="1" applyProtection="1"/>
    <xf numFmtId="0" fontId="58" fillId="19" borderId="80" xfId="0" applyFont="1" applyFill="1" applyBorder="1" applyAlignment="1" applyProtection="1">
      <alignment horizontal="left"/>
    </xf>
    <xf numFmtId="0" fontId="34" fillId="19" borderId="80" xfId="0" applyFont="1" applyFill="1" applyBorder="1" applyAlignment="1" applyProtection="1">
      <alignment horizontal="left"/>
    </xf>
    <xf numFmtId="0" fontId="57" fillId="19" borderId="80" xfId="0" quotePrefix="1" applyFont="1" applyFill="1" applyBorder="1" applyAlignment="1" applyProtection="1">
      <alignment horizontal="left"/>
    </xf>
    <xf numFmtId="3" fontId="57" fillId="19" borderId="80" xfId="0" applyNumberFormat="1" applyFont="1" applyFill="1" applyBorder="1" applyAlignment="1" applyProtection="1"/>
    <xf numFmtId="3" fontId="34" fillId="19" borderId="40" xfId="0" applyNumberFormat="1" applyFont="1" applyFill="1" applyBorder="1" applyAlignment="1" applyProtection="1"/>
    <xf numFmtId="3" fontId="34" fillId="19" borderId="41" xfId="0" applyNumberFormat="1" applyFont="1" applyFill="1" applyBorder="1" applyAlignment="1" applyProtection="1"/>
    <xf numFmtId="4" fontId="57" fillId="15" borderId="17" xfId="0" applyNumberFormat="1" applyFont="1" applyFill="1" applyBorder="1" applyAlignment="1" applyProtection="1"/>
    <xf numFmtId="3" fontId="88" fillId="19" borderId="41" xfId="0" applyNumberFormat="1" applyFont="1" applyFill="1" applyBorder="1" applyAlignment="1" applyProtection="1">
      <alignment horizontal="center"/>
    </xf>
    <xf numFmtId="178" fontId="34" fillId="0" borderId="12" xfId="0" applyNumberFormat="1" applyFont="1" applyBorder="1" applyProtection="1"/>
    <xf numFmtId="0" fontId="34" fillId="15" borderId="110" xfId="0" applyFont="1" applyFill="1" applyBorder="1" applyAlignment="1" applyProtection="1">
      <alignment horizontal="left"/>
    </xf>
    <xf numFmtId="3" fontId="34" fillId="15" borderId="110" xfId="0" applyNumberFormat="1" applyFont="1" applyFill="1" applyBorder="1" applyAlignment="1" applyProtection="1"/>
    <xf numFmtId="3" fontId="34" fillId="15" borderId="111" xfId="0" applyNumberFormat="1" applyFont="1" applyFill="1" applyBorder="1" applyAlignment="1" applyProtection="1"/>
    <xf numFmtId="3" fontId="34" fillId="15" borderId="112" xfId="0" applyNumberFormat="1" applyFont="1" applyFill="1" applyBorder="1" applyAlignment="1" applyProtection="1"/>
    <xf numFmtId="1" fontId="57" fillId="15" borderId="17" xfId="0" applyNumberFormat="1" applyFont="1" applyFill="1" applyBorder="1" applyAlignment="1" applyProtection="1">
      <alignment horizontal="right"/>
    </xf>
    <xf numFmtId="3" fontId="92" fillId="15" borderId="112" xfId="0" applyNumberFormat="1" applyFont="1" applyFill="1" applyBorder="1" applyAlignment="1" applyProtection="1">
      <alignment horizontal="center"/>
    </xf>
    <xf numFmtId="178" fontId="34" fillId="0" borderId="0" xfId="0" applyNumberFormat="1" applyFont="1" applyBorder="1" applyProtection="1"/>
    <xf numFmtId="0" fontId="34" fillId="15" borderId="57" xfId="0" applyFont="1" applyFill="1" applyBorder="1" applyAlignment="1" applyProtection="1">
      <alignment horizontal="left"/>
    </xf>
    <xf numFmtId="3" fontId="34" fillId="15" borderId="57" xfId="0" applyNumberFormat="1" applyFont="1" applyFill="1" applyBorder="1" applyAlignment="1" applyProtection="1"/>
    <xf numFmtId="3" fontId="34" fillId="15" borderId="29" xfId="0" applyNumberFormat="1" applyFont="1" applyFill="1" applyBorder="1" applyAlignment="1" applyProtection="1"/>
    <xf numFmtId="3" fontId="34" fillId="15" borderId="27" xfId="0" applyNumberFormat="1" applyFont="1" applyFill="1" applyBorder="1" applyAlignment="1" applyProtection="1"/>
    <xf numFmtId="3" fontId="92" fillId="15" borderId="27" xfId="0" applyNumberFormat="1" applyFont="1" applyFill="1" applyBorder="1" applyAlignment="1" applyProtection="1">
      <alignment horizontal="center"/>
    </xf>
    <xf numFmtId="0" fontId="34" fillId="15" borderId="52" xfId="0" applyFont="1" applyFill="1" applyBorder="1" applyAlignment="1" applyProtection="1">
      <alignment horizontal="left"/>
    </xf>
    <xf numFmtId="3" fontId="34" fillId="15" borderId="52" xfId="0" applyNumberFormat="1" applyFont="1" applyFill="1" applyBorder="1" applyAlignment="1" applyProtection="1"/>
    <xf numFmtId="3" fontId="34" fillId="15" borderId="8" xfId="0" applyNumberFormat="1" applyFont="1" applyFill="1" applyBorder="1" applyAlignment="1" applyProtection="1"/>
    <xf numFmtId="3" fontId="34" fillId="15" borderId="3" xfId="0" applyNumberFormat="1" applyFont="1" applyFill="1" applyBorder="1" applyAlignment="1" applyProtection="1"/>
    <xf numFmtId="3" fontId="92" fillId="15" borderId="3" xfId="0" applyNumberFormat="1" applyFont="1" applyFill="1" applyBorder="1" applyAlignment="1" applyProtection="1">
      <alignment horizontal="center"/>
    </xf>
    <xf numFmtId="0" fontId="34" fillId="15" borderId="10" xfId="0" applyFont="1" applyFill="1" applyBorder="1" applyAlignment="1" applyProtection="1">
      <alignment horizontal="left"/>
    </xf>
    <xf numFmtId="3" fontId="34" fillId="15" borderId="10" xfId="0" applyNumberFormat="1" applyFont="1" applyFill="1" applyBorder="1" applyAlignment="1" applyProtection="1"/>
    <xf numFmtId="3" fontId="34" fillId="15" borderId="14" xfId="0" applyNumberFormat="1" applyFont="1" applyFill="1" applyBorder="1" applyAlignment="1" applyProtection="1"/>
    <xf numFmtId="3" fontId="34" fillId="15" borderId="15" xfId="0" applyNumberFormat="1" applyFont="1" applyFill="1" applyBorder="1" applyAlignment="1" applyProtection="1"/>
    <xf numFmtId="3" fontId="92" fillId="15" borderId="15" xfId="0" applyNumberFormat="1" applyFont="1" applyFill="1" applyBorder="1" applyAlignment="1" applyProtection="1">
      <alignment horizontal="center"/>
    </xf>
    <xf numFmtId="0" fontId="34" fillId="17" borderId="53" xfId="0" applyFont="1" applyFill="1" applyBorder="1" applyAlignment="1" applyProtection="1">
      <alignment horizontal="left"/>
    </xf>
    <xf numFmtId="1" fontId="57" fillId="17" borderId="53" xfId="0" applyNumberFormat="1" applyFont="1" applyFill="1" applyBorder="1" applyAlignment="1" applyProtection="1"/>
    <xf numFmtId="3" fontId="92" fillId="17" borderId="53" xfId="0" applyNumberFormat="1" applyFont="1" applyFill="1" applyBorder="1" applyAlignment="1" applyProtection="1"/>
    <xf numFmtId="3" fontId="92" fillId="17" borderId="20" xfId="0" applyNumberFormat="1" applyFont="1" applyFill="1" applyBorder="1" applyAlignment="1" applyProtection="1"/>
    <xf numFmtId="3" fontId="92" fillId="17" borderId="18" xfId="0" applyNumberFormat="1" applyFont="1" applyFill="1" applyBorder="1" applyAlignment="1" applyProtection="1"/>
    <xf numFmtId="3" fontId="92" fillId="17" borderId="18" xfId="0" applyNumberFormat="1" applyFont="1" applyFill="1" applyBorder="1" applyAlignment="1" applyProtection="1">
      <alignment horizontal="center"/>
    </xf>
    <xf numFmtId="0" fontId="34" fillId="17" borderId="55" xfId="0" applyFont="1" applyFill="1" applyBorder="1" applyAlignment="1" applyProtection="1">
      <alignment horizontal="left"/>
    </xf>
    <xf numFmtId="1" fontId="57" fillId="17" borderId="55" xfId="0" applyNumberFormat="1" applyFont="1" applyFill="1" applyBorder="1" applyAlignment="1" applyProtection="1"/>
    <xf numFmtId="3" fontId="92" fillId="17" borderId="55" xfId="0" applyNumberFormat="1" applyFont="1" applyFill="1" applyBorder="1" applyAlignment="1" applyProtection="1"/>
    <xf numFmtId="3" fontId="92" fillId="17" borderId="24" xfId="0" applyNumberFormat="1" applyFont="1" applyFill="1" applyBorder="1" applyAlignment="1" applyProtection="1"/>
    <xf numFmtId="3" fontId="92" fillId="17" borderId="22" xfId="0" applyNumberFormat="1" applyFont="1" applyFill="1" applyBorder="1" applyAlignment="1" applyProtection="1"/>
    <xf numFmtId="3" fontId="92" fillId="17" borderId="22" xfId="0" applyNumberFormat="1" applyFont="1" applyFill="1" applyBorder="1" applyAlignment="1" applyProtection="1">
      <alignment horizontal="center"/>
    </xf>
    <xf numFmtId="0" fontId="34" fillId="17" borderId="113" xfId="0" applyFont="1" applyFill="1" applyBorder="1" applyAlignment="1" applyProtection="1">
      <alignment horizontal="left"/>
    </xf>
    <xf numFmtId="1" fontId="57" fillId="17" borderId="54" xfId="0" applyNumberFormat="1" applyFont="1" applyFill="1" applyBorder="1" applyAlignment="1" applyProtection="1"/>
    <xf numFmtId="3" fontId="92" fillId="17" borderId="54" xfId="0" applyNumberFormat="1" applyFont="1" applyFill="1" applyBorder="1" applyAlignment="1" applyProtection="1"/>
    <xf numFmtId="3" fontId="92" fillId="17" borderId="33" xfId="0" applyNumberFormat="1" applyFont="1" applyFill="1" applyBorder="1" applyAlignment="1" applyProtection="1"/>
    <xf numFmtId="3" fontId="92" fillId="17" borderId="34" xfId="0" applyNumberFormat="1" applyFont="1" applyFill="1" applyBorder="1" applyAlignment="1" applyProtection="1"/>
    <xf numFmtId="3" fontId="92" fillId="17" borderId="34" xfId="0" applyNumberFormat="1" applyFont="1" applyFill="1" applyBorder="1" applyAlignment="1" applyProtection="1">
      <alignment horizontal="center"/>
    </xf>
    <xf numFmtId="0" fontId="34" fillId="15" borderId="114" xfId="0" applyFont="1" applyFill="1" applyBorder="1" applyAlignment="1" applyProtection="1">
      <alignment horizontal="left"/>
    </xf>
    <xf numFmtId="3" fontId="34" fillId="15" borderId="53" xfId="0" applyNumberFormat="1" applyFont="1" applyFill="1" applyBorder="1" applyAlignment="1" applyProtection="1"/>
    <xf numFmtId="3" fontId="34" fillId="15" borderId="20" xfId="0" applyNumberFormat="1" applyFont="1" applyFill="1" applyBorder="1" applyAlignment="1" applyProtection="1"/>
    <xf numFmtId="3" fontId="34" fillId="15" borderId="18" xfId="0" applyNumberFormat="1" applyFont="1" applyFill="1" applyBorder="1" applyAlignment="1" applyProtection="1"/>
    <xf numFmtId="3" fontId="92" fillId="15" borderId="18" xfId="0" applyNumberFormat="1" applyFont="1" applyFill="1" applyBorder="1" applyAlignment="1" applyProtection="1">
      <alignment horizontal="center"/>
    </xf>
    <xf numFmtId="0" fontId="34" fillId="15" borderId="115" xfId="0" applyFont="1" applyFill="1" applyBorder="1" applyAlignment="1" applyProtection="1">
      <alignment horizontal="left"/>
    </xf>
    <xf numFmtId="3" fontId="34" fillId="15" borderId="55" xfId="0" applyNumberFormat="1" applyFont="1" applyFill="1" applyBorder="1" applyAlignment="1" applyProtection="1"/>
    <xf numFmtId="3" fontId="34" fillId="15" borderId="24" xfId="0" applyNumberFormat="1" applyFont="1" applyFill="1" applyBorder="1" applyAlignment="1" applyProtection="1"/>
    <xf numFmtId="3" fontId="34" fillId="15" borderId="22" xfId="0" applyNumberFormat="1" applyFont="1" applyFill="1" applyBorder="1" applyAlignment="1" applyProtection="1"/>
    <xf numFmtId="3" fontId="92" fillId="15" borderId="22" xfId="0" applyNumberFormat="1" applyFont="1" applyFill="1" applyBorder="1" applyAlignment="1" applyProtection="1">
      <alignment horizontal="center"/>
    </xf>
    <xf numFmtId="0" fontId="34" fillId="15" borderId="116" xfId="0" applyFont="1" applyFill="1" applyBorder="1" applyAlignment="1" applyProtection="1">
      <alignment horizontal="left"/>
    </xf>
    <xf numFmtId="0" fontId="93" fillId="15" borderId="116" xfId="0" applyFont="1" applyFill="1" applyBorder="1" applyAlignment="1" applyProtection="1">
      <alignment horizontal="left"/>
    </xf>
    <xf numFmtId="0" fontId="34" fillId="15" borderId="73" xfId="0" applyFont="1" applyFill="1" applyBorder="1" applyAlignment="1" applyProtection="1">
      <alignment horizontal="left"/>
    </xf>
    <xf numFmtId="0" fontId="34" fillId="15" borderId="49" xfId="0" applyFont="1" applyFill="1" applyBorder="1" applyAlignment="1" applyProtection="1">
      <alignment horizontal="left"/>
    </xf>
    <xf numFmtId="3" fontId="34" fillId="15" borderId="90" xfId="0" applyNumberFormat="1" applyFont="1" applyFill="1" applyBorder="1" applyAlignment="1" applyProtection="1"/>
    <xf numFmtId="3" fontId="34" fillId="15" borderId="85" xfId="0" applyNumberFormat="1" applyFont="1" applyFill="1" applyBorder="1" applyAlignment="1" applyProtection="1"/>
    <xf numFmtId="3" fontId="34" fillId="15" borderId="84" xfId="0" applyNumberFormat="1" applyFont="1" applyFill="1" applyBorder="1" applyAlignment="1" applyProtection="1"/>
    <xf numFmtId="3" fontId="92" fillId="15" borderId="84" xfId="0" applyNumberFormat="1" applyFont="1" applyFill="1" applyBorder="1" applyAlignment="1" applyProtection="1">
      <alignment horizontal="center"/>
    </xf>
    <xf numFmtId="0" fontId="34" fillId="15" borderId="117" xfId="0" applyFont="1" applyFill="1" applyBorder="1" applyAlignment="1" applyProtection="1">
      <alignment horizontal="left"/>
    </xf>
    <xf numFmtId="3" fontId="34" fillId="15" borderId="117" xfId="0" applyNumberFormat="1" applyFont="1" applyFill="1" applyBorder="1" applyAlignment="1" applyProtection="1"/>
    <xf numFmtId="3" fontId="34" fillId="15" borderId="118" xfId="0" applyNumberFormat="1" applyFont="1" applyFill="1" applyBorder="1" applyAlignment="1" applyProtection="1"/>
    <xf numFmtId="3" fontId="34" fillId="15" borderId="119" xfId="0" applyNumberFormat="1" applyFont="1" applyFill="1" applyBorder="1" applyAlignment="1" applyProtection="1"/>
    <xf numFmtId="3" fontId="92" fillId="15" borderId="119" xfId="0" applyNumberFormat="1" applyFont="1" applyFill="1" applyBorder="1" applyAlignment="1" applyProtection="1">
      <alignment horizontal="center"/>
    </xf>
    <xf numFmtId="0" fontId="34" fillId="15" borderId="53" xfId="0" applyFont="1" applyFill="1" applyBorder="1" applyAlignment="1" applyProtection="1">
      <alignment horizontal="left"/>
    </xf>
    <xf numFmtId="3" fontId="34" fillId="15" borderId="53" xfId="0" quotePrefix="1" applyNumberFormat="1" applyFont="1" applyFill="1" applyBorder="1" applyAlignment="1" applyProtection="1"/>
    <xf numFmtId="3" fontId="34" fillId="15" borderId="20" xfId="0" quotePrefix="1" applyNumberFormat="1" applyFont="1" applyFill="1" applyBorder="1" applyAlignment="1" applyProtection="1"/>
    <xf numFmtId="3" fontId="34" fillId="15" borderId="18" xfId="0" quotePrefix="1" applyNumberFormat="1" applyFont="1" applyFill="1" applyBorder="1" applyAlignment="1" applyProtection="1"/>
    <xf numFmtId="1" fontId="34" fillId="15" borderId="17" xfId="0" quotePrefix="1" applyNumberFormat="1" applyFont="1" applyFill="1" applyBorder="1" applyAlignment="1" applyProtection="1">
      <alignment horizontal="right"/>
    </xf>
    <xf numFmtId="3" fontId="92" fillId="15" borderId="18" xfId="0" quotePrefix="1" applyNumberFormat="1" applyFont="1" applyFill="1" applyBorder="1" applyAlignment="1" applyProtection="1">
      <alignment horizontal="center"/>
    </xf>
    <xf numFmtId="0" fontId="34" fillId="15" borderId="54" xfId="0" applyFont="1" applyFill="1" applyBorder="1" applyAlignment="1" applyProtection="1">
      <alignment horizontal="left"/>
    </xf>
    <xf numFmtId="3" fontId="34" fillId="15" borderId="54" xfId="0" quotePrefix="1" applyNumberFormat="1" applyFont="1" applyFill="1" applyBorder="1" applyAlignment="1" applyProtection="1"/>
    <xf numFmtId="3" fontId="34" fillId="15" borderId="33" xfId="0" quotePrefix="1" applyNumberFormat="1" applyFont="1" applyFill="1" applyBorder="1" applyAlignment="1" applyProtection="1"/>
    <xf numFmtId="3" fontId="34" fillId="15" borderId="34" xfId="0" quotePrefix="1" applyNumberFormat="1" applyFont="1" applyFill="1" applyBorder="1" applyAlignment="1" applyProtection="1"/>
    <xf numFmtId="3" fontId="92" fillId="15" borderId="34" xfId="0" quotePrefix="1" applyNumberFormat="1" applyFont="1" applyFill="1" applyBorder="1" applyAlignment="1" applyProtection="1">
      <alignment horizontal="center"/>
    </xf>
    <xf numFmtId="178" fontId="34" fillId="15" borderId="0" xfId="0" applyNumberFormat="1" applyFont="1" applyFill="1" applyBorder="1" applyProtection="1"/>
    <xf numFmtId="0" fontId="58" fillId="23" borderId="80" xfId="0" quotePrefix="1" applyFont="1" applyFill="1" applyBorder="1" applyAlignment="1" applyProtection="1">
      <alignment horizontal="left"/>
    </xf>
    <xf numFmtId="0" fontId="57" fillId="23" borderId="80" xfId="0" applyFont="1" applyFill="1" applyBorder="1" applyAlignment="1" applyProtection="1">
      <alignment horizontal="left"/>
    </xf>
    <xf numFmtId="0" fontId="57" fillId="23" borderId="80" xfId="0" quotePrefix="1" applyFont="1" applyFill="1" applyBorder="1" applyAlignment="1" applyProtection="1">
      <alignment horizontal="left"/>
    </xf>
    <xf numFmtId="3" fontId="57" fillId="23" borderId="80" xfId="0" applyNumberFormat="1" applyFont="1" applyFill="1" applyBorder="1" applyAlignment="1" applyProtection="1"/>
    <xf numFmtId="3" fontId="34" fillId="23" borderId="40" xfId="0" applyNumberFormat="1" applyFont="1" applyFill="1" applyBorder="1" applyAlignment="1" applyProtection="1"/>
    <xf numFmtId="3" fontId="34" fillId="23" borderId="41" xfId="0" applyNumberFormat="1" applyFont="1" applyFill="1" applyBorder="1" applyAlignment="1" applyProtection="1"/>
    <xf numFmtId="3" fontId="88" fillId="23" borderId="41" xfId="0" applyNumberFormat="1" applyFont="1" applyFill="1" applyBorder="1" applyAlignment="1" applyProtection="1">
      <alignment horizontal="center"/>
    </xf>
    <xf numFmtId="178" fontId="34" fillId="0" borderId="0" xfId="0" applyNumberFormat="1" applyFont="1" applyProtection="1"/>
    <xf numFmtId="178" fontId="34" fillId="15" borderId="0" xfId="0" applyNumberFormat="1" applyFont="1" applyFill="1" applyProtection="1"/>
    <xf numFmtId="178" fontId="34" fillId="32" borderId="0" xfId="0" applyNumberFormat="1" applyFont="1" applyFill="1" applyBorder="1" applyProtection="1"/>
    <xf numFmtId="178" fontId="57" fillId="32" borderId="0" xfId="0" applyNumberFormat="1" applyFont="1" applyFill="1" applyBorder="1" applyProtection="1"/>
    <xf numFmtId="1" fontId="57" fillId="15" borderId="0" xfId="0" applyNumberFormat="1" applyFont="1" applyFill="1" applyBorder="1" applyAlignment="1" applyProtection="1">
      <alignment horizontal="right"/>
    </xf>
    <xf numFmtId="0" fontId="34" fillId="15" borderId="55" xfId="0" quotePrefix="1" applyFont="1" applyFill="1" applyBorder="1" applyAlignment="1" applyProtection="1">
      <alignment horizontal="left"/>
    </xf>
    <xf numFmtId="0" fontId="34" fillId="15" borderId="55" xfId="0" applyFont="1" applyFill="1" applyBorder="1" applyAlignment="1" applyProtection="1">
      <alignment horizontal="left"/>
    </xf>
    <xf numFmtId="0" fontId="34" fillId="15" borderId="57" xfId="0" quotePrefix="1" applyFont="1" applyFill="1" applyBorder="1" applyAlignment="1" applyProtection="1">
      <alignment horizontal="left"/>
    </xf>
    <xf numFmtId="0" fontId="34" fillId="24" borderId="52" xfId="0" applyFont="1" applyFill="1" applyBorder="1" applyAlignment="1" applyProtection="1">
      <alignment horizontal="left"/>
    </xf>
    <xf numFmtId="3" fontId="34" fillId="24" borderId="52" xfId="0" applyNumberFormat="1" applyFont="1" applyFill="1" applyBorder="1" applyAlignment="1" applyProtection="1"/>
    <xf numFmtId="3" fontId="34" fillId="24" borderId="8" xfId="0" applyNumberFormat="1" applyFont="1" applyFill="1" applyBorder="1" applyAlignment="1" applyProtection="1"/>
    <xf numFmtId="3" fontId="34" fillId="24" borderId="3" xfId="0" applyNumberFormat="1" applyFont="1" applyFill="1" applyBorder="1" applyAlignment="1" applyProtection="1"/>
    <xf numFmtId="3" fontId="92" fillId="24" borderId="3" xfId="0" applyNumberFormat="1" applyFont="1" applyFill="1" applyBorder="1" applyAlignment="1" applyProtection="1">
      <alignment horizontal="center"/>
    </xf>
    <xf numFmtId="0" fontId="34" fillId="15" borderId="120" xfId="0" quotePrefix="1" applyFont="1" applyFill="1" applyBorder="1" applyAlignment="1" applyProtection="1">
      <alignment horizontal="left"/>
    </xf>
    <xf numFmtId="0" fontId="34" fillId="15" borderId="120" xfId="0" applyFont="1" applyFill="1" applyBorder="1" applyAlignment="1" applyProtection="1">
      <alignment horizontal="left"/>
    </xf>
    <xf numFmtId="3" fontId="34" fillId="15" borderId="120" xfId="0" applyNumberFormat="1" applyFont="1" applyFill="1" applyBorder="1" applyAlignment="1" applyProtection="1"/>
    <xf numFmtId="3" fontId="34" fillId="15" borderId="101" xfId="0" applyNumberFormat="1" applyFont="1" applyFill="1" applyBorder="1" applyAlignment="1" applyProtection="1"/>
    <xf numFmtId="3" fontId="34" fillId="15" borderId="98" xfId="0" applyNumberFormat="1" applyFont="1" applyFill="1" applyBorder="1" applyAlignment="1" applyProtection="1"/>
    <xf numFmtId="3" fontId="92" fillId="15" borderId="98" xfId="0" applyNumberFormat="1" applyFont="1" applyFill="1" applyBorder="1" applyAlignment="1" applyProtection="1">
      <alignment horizontal="center"/>
    </xf>
    <xf numFmtId="0" fontId="93" fillId="15" borderId="57" xfId="0" applyFont="1" applyFill="1" applyBorder="1" applyAlignment="1" applyProtection="1">
      <alignment horizontal="left"/>
    </xf>
    <xf numFmtId="0" fontId="34" fillId="24" borderId="53" xfId="0" applyFont="1" applyFill="1" applyBorder="1" applyAlignment="1" applyProtection="1">
      <alignment horizontal="left"/>
    </xf>
    <xf numFmtId="0" fontId="34" fillId="24" borderId="53" xfId="0" quotePrefix="1" applyFont="1" applyFill="1" applyBorder="1" applyAlignment="1" applyProtection="1">
      <alignment horizontal="left"/>
    </xf>
    <xf numFmtId="3" fontId="34" fillId="24" borderId="53" xfId="0" applyNumberFormat="1" applyFont="1" applyFill="1" applyBorder="1" applyAlignment="1" applyProtection="1"/>
    <xf numFmtId="3" fontId="34" fillId="24" borderId="20" xfId="0" applyNumberFormat="1" applyFont="1" applyFill="1" applyBorder="1" applyAlignment="1" applyProtection="1"/>
    <xf numFmtId="3" fontId="34" fillId="24" borderId="18" xfId="0" applyNumberFormat="1" applyFont="1" applyFill="1" applyBorder="1" applyAlignment="1" applyProtection="1"/>
    <xf numFmtId="3" fontId="92" fillId="24" borderId="18" xfId="0" applyNumberFormat="1" applyFont="1" applyFill="1" applyBorder="1" applyAlignment="1" applyProtection="1">
      <alignment horizontal="center"/>
    </xf>
    <xf numFmtId="0" fontId="34" fillId="24" borderId="54" xfId="0" applyFont="1" applyFill="1" applyBorder="1" applyAlignment="1" applyProtection="1">
      <alignment horizontal="left"/>
    </xf>
    <xf numFmtId="0" fontId="93" fillId="24" borderId="113" xfId="0" applyFont="1" applyFill="1" applyBorder="1" applyAlignment="1" applyProtection="1">
      <alignment horizontal="left"/>
    </xf>
    <xf numFmtId="0" fontId="34" fillId="24" borderId="54" xfId="0" quotePrefix="1" applyFont="1" applyFill="1" applyBorder="1" applyAlignment="1" applyProtection="1">
      <alignment horizontal="left"/>
    </xf>
    <xf numFmtId="3" fontId="34" fillId="24" borderId="54" xfId="0" applyNumberFormat="1" applyFont="1" applyFill="1" applyBorder="1" applyAlignment="1" applyProtection="1"/>
    <xf numFmtId="3" fontId="34" fillId="24" borderId="33" xfId="0" applyNumberFormat="1" applyFont="1" applyFill="1" applyBorder="1" applyAlignment="1" applyProtection="1"/>
    <xf numFmtId="3" fontId="34" fillId="24" borderId="34" xfId="0" applyNumberFormat="1" applyFont="1" applyFill="1" applyBorder="1" applyAlignment="1" applyProtection="1"/>
    <xf numFmtId="3" fontId="92" fillId="24" borderId="34" xfId="0" applyNumberFormat="1" applyFont="1" applyFill="1" applyBorder="1" applyAlignment="1" applyProtection="1">
      <alignment horizontal="center"/>
    </xf>
    <xf numFmtId="0" fontId="94" fillId="15" borderId="0" xfId="0" applyFont="1" applyFill="1" applyProtection="1"/>
    <xf numFmtId="0" fontId="34" fillId="15" borderId="73" xfId="0" quotePrefix="1" applyFont="1" applyFill="1" applyBorder="1" applyAlignment="1" applyProtection="1">
      <alignment horizontal="left"/>
    </xf>
    <xf numFmtId="3" fontId="34" fillId="15" borderId="73" xfId="0" quotePrefix="1" applyNumberFormat="1" applyFont="1" applyFill="1" applyBorder="1" applyAlignment="1" applyProtection="1"/>
    <xf numFmtId="3" fontId="34" fillId="15" borderId="56" xfId="0" quotePrefix="1" applyNumberFormat="1" applyFont="1" applyFill="1" applyBorder="1" applyAlignment="1" applyProtection="1"/>
    <xf numFmtId="3" fontId="34" fillId="15" borderId="1" xfId="0" quotePrefix="1" applyNumberFormat="1" applyFont="1" applyFill="1" applyBorder="1" applyAlignment="1" applyProtection="1"/>
    <xf numFmtId="3" fontId="92" fillId="15" borderId="1" xfId="0" quotePrefix="1" applyNumberFormat="1" applyFont="1" applyFill="1" applyBorder="1" applyAlignment="1" applyProtection="1">
      <alignment horizontal="center"/>
    </xf>
    <xf numFmtId="0" fontId="58" fillId="26" borderId="80" xfId="0" applyFont="1" applyFill="1" applyBorder="1" applyAlignment="1" applyProtection="1">
      <alignment horizontal="left"/>
    </xf>
    <xf numFmtId="0" fontId="57" fillId="26" borderId="80" xfId="0" applyFont="1" applyFill="1" applyBorder="1" applyAlignment="1" applyProtection="1">
      <alignment horizontal="left"/>
    </xf>
    <xf numFmtId="3" fontId="57" fillId="26" borderId="80" xfId="0" applyNumberFormat="1" applyFont="1" applyFill="1" applyBorder="1" applyAlignment="1" applyProtection="1"/>
    <xf numFmtId="3" fontId="34" fillId="26" borderId="40" xfId="0" applyNumberFormat="1" applyFont="1" applyFill="1" applyBorder="1" applyAlignment="1" applyProtection="1"/>
    <xf numFmtId="3" fontId="34" fillId="26" borderId="41" xfId="0" applyNumberFormat="1" applyFont="1" applyFill="1" applyBorder="1" applyAlignment="1" applyProtection="1"/>
    <xf numFmtId="3" fontId="187" fillId="26" borderId="41" xfId="4" applyNumberFormat="1" applyFont="1" applyFill="1" applyBorder="1" applyAlignment="1" applyProtection="1">
      <alignment vertical="center"/>
    </xf>
    <xf numFmtId="3" fontId="92" fillId="26" borderId="41" xfId="0" applyNumberFormat="1" applyFont="1" applyFill="1" applyBorder="1" applyAlignment="1" applyProtection="1">
      <alignment horizontal="center"/>
    </xf>
    <xf numFmtId="3" fontId="34" fillId="15" borderId="120" xfId="0" quotePrefix="1" applyNumberFormat="1" applyFont="1" applyFill="1" applyBorder="1" applyAlignment="1" applyProtection="1"/>
    <xf numFmtId="3" fontId="34" fillId="15" borderId="101" xfId="0" quotePrefix="1" applyNumberFormat="1" applyFont="1" applyFill="1" applyBorder="1" applyAlignment="1" applyProtection="1"/>
    <xf numFmtId="3" fontId="34" fillId="15" borderId="98" xfId="0" quotePrefix="1" applyNumberFormat="1" applyFont="1" applyFill="1" applyBorder="1" applyAlignment="1" applyProtection="1"/>
    <xf numFmtId="3" fontId="92" fillId="15" borderId="98" xfId="0" quotePrefix="1" applyNumberFormat="1" applyFont="1" applyFill="1" applyBorder="1" applyAlignment="1" applyProtection="1">
      <alignment horizontal="center"/>
    </xf>
    <xf numFmtId="3" fontId="34" fillId="15" borderId="55" xfId="0" quotePrefix="1" applyNumberFormat="1" applyFont="1" applyFill="1" applyBorder="1" applyAlignment="1" applyProtection="1"/>
    <xf numFmtId="3" fontId="34" fillId="15" borderId="24" xfId="0" quotePrefix="1" applyNumberFormat="1" applyFont="1" applyFill="1" applyBorder="1" applyAlignment="1" applyProtection="1"/>
    <xf numFmtId="3" fontId="34" fillId="15" borderId="22" xfId="0" quotePrefix="1" applyNumberFormat="1" applyFont="1" applyFill="1" applyBorder="1" applyAlignment="1" applyProtection="1"/>
    <xf numFmtId="3" fontId="92" fillId="15" borderId="22" xfId="0" quotePrefix="1" applyNumberFormat="1" applyFont="1" applyFill="1" applyBorder="1" applyAlignment="1" applyProtection="1">
      <alignment horizontal="center"/>
    </xf>
    <xf numFmtId="3" fontId="34" fillId="15" borderId="57" xfId="0" quotePrefix="1" applyNumberFormat="1" applyFont="1" applyFill="1" applyBorder="1" applyAlignment="1" applyProtection="1"/>
    <xf numFmtId="3" fontId="34" fillId="15" borderId="29" xfId="0" quotePrefix="1" applyNumberFormat="1" applyFont="1" applyFill="1" applyBorder="1" applyAlignment="1" applyProtection="1"/>
    <xf numFmtId="3" fontId="34" fillId="15" borderId="27" xfId="0" quotePrefix="1" applyNumberFormat="1" applyFont="1" applyFill="1" applyBorder="1" applyAlignment="1" applyProtection="1"/>
    <xf numFmtId="3" fontId="92" fillId="15" borderId="27" xfId="0" quotePrefix="1" applyNumberFormat="1" applyFont="1" applyFill="1" applyBorder="1" applyAlignment="1" applyProtection="1">
      <alignment horizontal="center"/>
    </xf>
    <xf numFmtId="0" fontId="34" fillId="34" borderId="52" xfId="0" applyFont="1" applyFill="1" applyBorder="1" applyAlignment="1" applyProtection="1">
      <alignment horizontal="left"/>
    </xf>
    <xf numFmtId="0" fontId="34" fillId="34" borderId="52" xfId="0" quotePrefix="1" applyFont="1" applyFill="1" applyBorder="1" applyAlignment="1" applyProtection="1">
      <alignment horizontal="left"/>
    </xf>
    <xf numFmtId="3" fontId="34" fillId="34" borderId="52" xfId="0" quotePrefix="1" applyNumberFormat="1" applyFont="1" applyFill="1" applyBorder="1" applyAlignment="1" applyProtection="1"/>
    <xf numFmtId="3" fontId="34" fillId="34" borderId="8" xfId="0" quotePrefix="1" applyNumberFormat="1" applyFont="1" applyFill="1" applyBorder="1" applyAlignment="1" applyProtection="1"/>
    <xf numFmtId="3" fontId="34" fillId="34" borderId="3" xfId="0" quotePrefix="1" applyNumberFormat="1" applyFont="1" applyFill="1" applyBorder="1" applyAlignment="1" applyProtection="1"/>
    <xf numFmtId="3" fontId="92" fillId="34" borderId="3" xfId="0" quotePrefix="1" applyNumberFormat="1" applyFont="1" applyFill="1" applyBorder="1" applyAlignment="1" applyProtection="1">
      <alignment horizontal="center"/>
    </xf>
    <xf numFmtId="177" fontId="34" fillId="15" borderId="120" xfId="1" applyFont="1" applyFill="1" applyBorder="1" applyAlignment="1" applyProtection="1">
      <alignment horizontal="left"/>
    </xf>
    <xf numFmtId="0" fontId="93" fillId="15" borderId="120" xfId="0" applyFont="1" applyFill="1" applyBorder="1" applyAlignment="1" applyProtection="1">
      <alignment horizontal="left"/>
    </xf>
    <xf numFmtId="0" fontId="34" fillId="15" borderId="54" xfId="0" quotePrefix="1" applyFont="1" applyFill="1" applyBorder="1" applyAlignment="1" applyProtection="1">
      <alignment horizontal="left"/>
    </xf>
    <xf numFmtId="0" fontId="58" fillId="24" borderId="80" xfId="0" quotePrefix="1" applyFont="1" applyFill="1" applyBorder="1" applyAlignment="1" applyProtection="1">
      <alignment horizontal="left"/>
    </xf>
    <xf numFmtId="0" fontId="57" fillId="24" borderId="80" xfId="0" applyFont="1" applyFill="1" applyBorder="1" applyAlignment="1" applyProtection="1">
      <alignment horizontal="left"/>
    </xf>
    <xf numFmtId="0" fontId="57" fillId="24" borderId="80" xfId="0" quotePrefix="1" applyFont="1" applyFill="1" applyBorder="1" applyAlignment="1" applyProtection="1">
      <alignment horizontal="left"/>
    </xf>
    <xf numFmtId="3" fontId="57" fillId="24" borderId="80" xfId="0" applyNumberFormat="1" applyFont="1" applyFill="1" applyBorder="1" applyAlignment="1" applyProtection="1"/>
    <xf numFmtId="3" fontId="34" fillId="24" borderId="40" xfId="0" applyNumberFormat="1" applyFont="1" applyFill="1" applyBorder="1" applyAlignment="1" applyProtection="1"/>
    <xf numFmtId="3" fontId="34" fillId="24" borderId="41" xfId="0" applyNumberFormat="1" applyFont="1" applyFill="1" applyBorder="1" applyAlignment="1" applyProtection="1"/>
    <xf numFmtId="3" fontId="92" fillId="24" borderId="41" xfId="0" applyNumberFormat="1" applyFont="1" applyFill="1" applyBorder="1" applyAlignment="1" applyProtection="1">
      <alignment horizontal="center"/>
    </xf>
    <xf numFmtId="0" fontId="58" fillId="19" borderId="92" xfId="0" applyFont="1" applyFill="1" applyBorder="1" applyAlignment="1" applyProtection="1">
      <alignment horizontal="left"/>
    </xf>
    <xf numFmtId="0" fontId="57" fillId="19" borderId="92" xfId="0" applyFont="1" applyFill="1" applyBorder="1" applyAlignment="1" applyProtection="1">
      <alignment horizontal="left"/>
    </xf>
    <xf numFmtId="189" fontId="57" fillId="19" borderId="92" xfId="0" applyNumberFormat="1" applyFont="1" applyFill="1" applyBorder="1" applyAlignment="1" applyProtection="1"/>
    <xf numFmtId="189" fontId="34" fillId="17" borderId="86" xfId="0" applyNumberFormat="1" applyFont="1" applyFill="1" applyBorder="1" applyAlignment="1" applyProtection="1"/>
    <xf numFmtId="189" fontId="34" fillId="17" borderId="93" xfId="0" applyNumberFormat="1" applyFont="1" applyFill="1" applyBorder="1" applyAlignment="1" applyProtection="1"/>
    <xf numFmtId="3" fontId="92" fillId="19" borderId="93" xfId="0" applyNumberFormat="1" applyFont="1" applyFill="1" applyBorder="1" applyAlignment="1" applyProtection="1">
      <alignment horizontal="center"/>
    </xf>
    <xf numFmtId="0" fontId="206" fillId="35" borderId="31" xfId="8" applyFont="1" applyFill="1" applyBorder="1" applyAlignment="1" applyProtection="1">
      <alignment horizontal="center"/>
    </xf>
    <xf numFmtId="0" fontId="86" fillId="15" borderId="16" xfId="0" quotePrefix="1" applyFont="1" applyFill="1" applyBorder="1" applyAlignment="1" applyProtection="1">
      <alignment horizontal="left"/>
    </xf>
    <xf numFmtId="189" fontId="207" fillId="15" borderId="16" xfId="0" quotePrefix="1" applyNumberFormat="1" applyFont="1" applyFill="1" applyBorder="1" applyAlignment="1" applyProtection="1"/>
    <xf numFmtId="189" fontId="208" fillId="15" borderId="16" xfId="0" quotePrefix="1" applyNumberFormat="1" applyFont="1" applyFill="1" applyBorder="1" applyAlignment="1" applyProtection="1"/>
    <xf numFmtId="3" fontId="92" fillId="15" borderId="15" xfId="0" quotePrefix="1" applyNumberFormat="1" applyFont="1" applyFill="1" applyBorder="1" applyAlignment="1" applyProtection="1">
      <alignment horizontal="center"/>
    </xf>
    <xf numFmtId="0" fontId="57" fillId="19" borderId="80" xfId="0" applyFont="1" applyFill="1" applyBorder="1" applyAlignment="1" applyProtection="1">
      <alignment horizontal="left"/>
    </xf>
    <xf numFmtId="189" fontId="57" fillId="19" borderId="80" xfId="0" applyNumberFormat="1" applyFont="1" applyFill="1" applyBorder="1" applyAlignment="1" applyProtection="1">
      <alignment horizontal="right"/>
    </xf>
    <xf numFmtId="189" fontId="34" fillId="17" borderId="40" xfId="0" applyNumberFormat="1" applyFont="1" applyFill="1" applyBorder="1" applyAlignment="1" applyProtection="1">
      <alignment horizontal="right"/>
    </xf>
    <xf numFmtId="189" fontId="34" fillId="17" borderId="41" xfId="0" applyNumberFormat="1" applyFont="1" applyFill="1" applyBorder="1" applyAlignment="1" applyProtection="1">
      <alignment horizontal="right"/>
    </xf>
    <xf numFmtId="3" fontId="92" fillId="19" borderId="41" xfId="0" applyNumberFormat="1" applyFont="1" applyFill="1" applyBorder="1" applyAlignment="1" applyProtection="1">
      <alignment horizontal="center"/>
    </xf>
    <xf numFmtId="0" fontId="57" fillId="15" borderId="73" xfId="0" applyFont="1" applyFill="1" applyBorder="1" applyAlignment="1" applyProtection="1">
      <alignment horizontal="left"/>
    </xf>
    <xf numFmtId="3" fontId="57" fillId="15" borderId="73" xfId="0" applyNumberFormat="1" applyFont="1" applyFill="1" applyBorder="1" applyAlignment="1" applyProtection="1">
      <alignment horizontal="right"/>
    </xf>
    <xf numFmtId="3" fontId="57" fillId="36" borderId="73" xfId="0" applyNumberFormat="1" applyFont="1" applyFill="1" applyBorder="1" applyAlignment="1" applyProtection="1">
      <alignment horizontal="right"/>
    </xf>
    <xf numFmtId="3" fontId="34" fillId="15" borderId="56" xfId="0" applyNumberFormat="1" applyFont="1" applyFill="1" applyBorder="1" applyAlignment="1" applyProtection="1">
      <alignment horizontal="right"/>
    </xf>
    <xf numFmtId="3" fontId="34" fillId="15" borderId="1" xfId="0" applyNumberFormat="1" applyFont="1" applyFill="1" applyBorder="1" applyAlignment="1" applyProtection="1">
      <alignment horizontal="right"/>
    </xf>
    <xf numFmtId="3" fontId="92" fillId="15" borderId="1" xfId="0" applyNumberFormat="1" applyFont="1" applyFill="1" applyBorder="1" applyAlignment="1" applyProtection="1">
      <alignment horizontal="center"/>
    </xf>
    <xf numFmtId="0" fontId="86" fillId="15" borderId="99" xfId="0" applyFont="1" applyFill="1" applyBorder="1" applyProtection="1"/>
    <xf numFmtId="178" fontId="34" fillId="0" borderId="99" xfId="0" applyNumberFormat="1" applyFont="1" applyBorder="1" applyProtection="1"/>
    <xf numFmtId="0" fontId="86" fillId="15" borderId="23" xfId="0" applyFont="1" applyFill="1" applyBorder="1" applyProtection="1"/>
    <xf numFmtId="0" fontId="34" fillId="31" borderId="53" xfId="0" applyFont="1" applyFill="1" applyBorder="1" applyAlignment="1" applyProtection="1">
      <alignment horizontal="left"/>
    </xf>
    <xf numFmtId="3" fontId="34" fillId="31" borderId="53" xfId="0" quotePrefix="1" applyNumberFormat="1" applyFont="1" applyFill="1" applyBorder="1" applyAlignment="1" applyProtection="1"/>
    <xf numFmtId="3" fontId="34" fillId="31" borderId="20" xfId="0" quotePrefix="1" applyNumberFormat="1" applyFont="1" applyFill="1" applyBorder="1" applyAlignment="1" applyProtection="1"/>
    <xf numFmtId="3" fontId="34" fillId="31" borderId="18" xfId="0" quotePrefix="1" applyNumberFormat="1" applyFont="1" applyFill="1" applyBorder="1" applyAlignment="1" applyProtection="1"/>
    <xf numFmtId="3" fontId="92" fillId="31" borderId="18" xfId="0" quotePrefix="1" applyNumberFormat="1" applyFont="1" applyFill="1" applyBorder="1" applyAlignment="1" applyProtection="1">
      <alignment horizontal="center"/>
    </xf>
    <xf numFmtId="178" fontId="34" fillId="0" borderId="23" xfId="0" applyNumberFormat="1" applyFont="1" applyBorder="1" applyProtection="1"/>
    <xf numFmtId="0" fontId="34" fillId="31" borderId="55" xfId="0" applyFont="1" applyFill="1" applyBorder="1" applyAlignment="1" applyProtection="1">
      <alignment horizontal="left"/>
    </xf>
    <xf numFmtId="3" fontId="34" fillId="31" borderId="55" xfId="0" quotePrefix="1" applyNumberFormat="1" applyFont="1" applyFill="1" applyBorder="1" applyAlignment="1" applyProtection="1"/>
    <xf numFmtId="3" fontId="34" fillId="31" borderId="24" xfId="0" quotePrefix="1" applyNumberFormat="1" applyFont="1" applyFill="1" applyBorder="1" applyAlignment="1" applyProtection="1"/>
    <xf numFmtId="3" fontId="34" fillId="31" borderId="22" xfId="0" quotePrefix="1" applyNumberFormat="1" applyFont="1" applyFill="1" applyBorder="1" applyAlignment="1" applyProtection="1"/>
    <xf numFmtId="3" fontId="92" fillId="31" borderId="22" xfId="0" quotePrefix="1" applyNumberFormat="1" applyFont="1" applyFill="1" applyBorder="1" applyAlignment="1" applyProtection="1">
      <alignment horizontal="center"/>
    </xf>
    <xf numFmtId="178" fontId="34" fillId="31" borderId="55" xfId="0" applyNumberFormat="1" applyFont="1" applyFill="1" applyBorder="1" applyProtection="1"/>
    <xf numFmtId="178" fontId="34" fillId="31" borderId="54" xfId="0" applyNumberFormat="1" applyFont="1" applyFill="1" applyBorder="1" applyProtection="1"/>
    <xf numFmtId="3" fontId="34" fillId="31" borderId="54" xfId="0" quotePrefix="1" applyNumberFormat="1" applyFont="1" applyFill="1" applyBorder="1" applyAlignment="1" applyProtection="1"/>
    <xf numFmtId="3" fontId="34" fillId="31" borderId="33" xfId="0" quotePrefix="1" applyNumberFormat="1" applyFont="1" applyFill="1" applyBorder="1" applyAlignment="1" applyProtection="1"/>
    <xf numFmtId="3" fontId="34" fillId="31" borderId="34" xfId="0" quotePrefix="1" applyNumberFormat="1" applyFont="1" applyFill="1" applyBorder="1" applyAlignment="1" applyProtection="1"/>
    <xf numFmtId="3" fontId="92" fillId="31" borderId="34" xfId="0" quotePrefix="1" applyNumberFormat="1" applyFont="1" applyFill="1" applyBorder="1" applyAlignment="1" applyProtection="1">
      <alignment horizontal="center"/>
    </xf>
    <xf numFmtId="0" fontId="34" fillId="31" borderId="54" xfId="0" applyFont="1" applyFill="1" applyBorder="1" applyAlignment="1" applyProtection="1">
      <alignment horizontal="left"/>
    </xf>
    <xf numFmtId="0" fontId="34" fillId="31" borderId="53" xfId="0" quotePrefix="1" applyFont="1" applyFill="1" applyBorder="1" applyAlignment="1" applyProtection="1">
      <alignment horizontal="left"/>
    </xf>
    <xf numFmtId="0" fontId="57" fillId="31" borderId="54" xfId="0" applyFont="1" applyFill="1" applyBorder="1" applyAlignment="1" applyProtection="1">
      <alignment horizontal="left"/>
    </xf>
    <xf numFmtId="0" fontId="57" fillId="15" borderId="120" xfId="0" quotePrefix="1" applyFont="1" applyFill="1" applyBorder="1" applyAlignment="1" applyProtection="1">
      <alignment horizontal="left"/>
    </xf>
    <xf numFmtId="178" fontId="34" fillId="15" borderId="55" xfId="0" applyNumberFormat="1" applyFont="1" applyFill="1" applyBorder="1" applyProtection="1"/>
    <xf numFmtId="0" fontId="86" fillId="15" borderId="38" xfId="0" applyFont="1" applyFill="1" applyBorder="1" applyProtection="1"/>
    <xf numFmtId="0" fontId="34" fillId="31" borderId="121" xfId="0" applyFont="1" applyFill="1" applyBorder="1" applyAlignment="1" applyProtection="1">
      <alignment horizontal="left"/>
    </xf>
    <xf numFmtId="178" fontId="34" fillId="0" borderId="38" xfId="0" applyNumberFormat="1" applyFont="1" applyBorder="1" applyProtection="1"/>
    <xf numFmtId="178" fontId="34" fillId="15" borderId="122" xfId="0" applyNumberFormat="1" applyFont="1" applyFill="1" applyBorder="1" applyProtection="1"/>
    <xf numFmtId="1" fontId="57" fillId="15" borderId="123" xfId="0" applyNumberFormat="1" applyFont="1" applyFill="1" applyBorder="1" applyAlignment="1" applyProtection="1"/>
    <xf numFmtId="1" fontId="34" fillId="15" borderId="0" xfId="0" quotePrefix="1" applyNumberFormat="1" applyFont="1" applyFill="1" applyBorder="1" applyAlignment="1" applyProtection="1">
      <alignment horizontal="right"/>
    </xf>
    <xf numFmtId="0" fontId="34" fillId="15" borderId="124" xfId="0" applyFont="1" applyFill="1" applyBorder="1" applyAlignment="1" applyProtection="1">
      <alignment horizontal="left"/>
    </xf>
    <xf numFmtId="0" fontId="34" fillId="15" borderId="122" xfId="0" applyFont="1" applyFill="1" applyBorder="1" applyAlignment="1" applyProtection="1">
      <alignment horizontal="left"/>
    </xf>
    <xf numFmtId="1" fontId="57" fillId="15" borderId="125" xfId="0" applyNumberFormat="1" applyFont="1" applyFill="1" applyBorder="1" applyProtection="1"/>
    <xf numFmtId="1" fontId="57" fillId="15" borderId="126" xfId="0" applyNumberFormat="1" applyFont="1" applyFill="1" applyBorder="1" applyProtection="1"/>
    <xf numFmtId="3" fontId="34" fillId="15" borderId="0" xfId="0" applyNumberFormat="1" applyFont="1" applyFill="1" applyBorder="1" applyProtection="1"/>
    <xf numFmtId="0" fontId="86" fillId="15" borderId="96" xfId="0" quotePrefix="1" applyFont="1" applyFill="1" applyBorder="1" applyAlignment="1" applyProtection="1">
      <alignment horizontal="left"/>
    </xf>
    <xf numFmtId="189" fontId="207" fillId="15" borderId="96" xfId="0" quotePrefix="1" applyNumberFormat="1" applyFont="1" applyFill="1" applyBorder="1" applyAlignment="1" applyProtection="1"/>
    <xf numFmtId="189" fontId="208" fillId="15" borderId="96" xfId="0" quotePrefix="1" applyNumberFormat="1" applyFont="1" applyFill="1" applyBorder="1" applyAlignment="1" applyProtection="1"/>
    <xf numFmtId="0" fontId="34" fillId="15" borderId="0" xfId="0" applyFont="1" applyFill="1" applyBorder="1" applyAlignment="1" applyProtection="1">
      <alignment horizontal="left"/>
    </xf>
    <xf numFmtId="1" fontId="57" fillId="15" borderId="0" xfId="0" applyNumberFormat="1" applyFont="1" applyFill="1" applyBorder="1" applyProtection="1"/>
    <xf numFmtId="0" fontId="3" fillId="15" borderId="0" xfId="4" applyFont="1" applyFill="1" applyBorder="1" applyAlignment="1" applyProtection="1">
      <alignment horizontal="left" vertical="center"/>
    </xf>
    <xf numFmtId="1" fontId="57" fillId="15" borderId="12" xfId="0" applyNumberFormat="1" applyFont="1" applyFill="1" applyBorder="1" applyProtection="1"/>
    <xf numFmtId="0" fontId="34" fillId="15" borderId="0" xfId="0" applyFont="1" applyFill="1" applyBorder="1" applyAlignment="1" applyProtection="1">
      <alignment horizontal="right"/>
    </xf>
    <xf numFmtId="0" fontId="91" fillId="15" borderId="0" xfId="0" applyFont="1" applyFill="1" applyBorder="1" applyAlignment="1" applyProtection="1">
      <alignment horizontal="center"/>
    </xf>
    <xf numFmtId="0" fontId="91" fillId="15" borderId="0" xfId="0" applyFont="1" applyFill="1" applyBorder="1" applyAlignment="1" applyProtection="1">
      <alignment horizontal="left"/>
    </xf>
    <xf numFmtId="1" fontId="95" fillId="15" borderId="0" xfId="0" applyNumberFormat="1" applyFont="1" applyFill="1" applyBorder="1" applyProtection="1"/>
    <xf numFmtId="0" fontId="96" fillId="15" borderId="0" xfId="0" applyFont="1" applyFill="1" applyProtection="1"/>
    <xf numFmtId="0" fontId="92" fillId="15" borderId="0" xfId="0" applyFont="1" applyFill="1" applyBorder="1" applyAlignment="1" applyProtection="1">
      <alignment horizontal="right"/>
    </xf>
    <xf numFmtId="3" fontId="87" fillId="15" borderId="0" xfId="0" applyNumberFormat="1" applyFont="1" applyFill="1" applyProtection="1"/>
    <xf numFmtId="1" fontId="57" fillId="15" borderId="99" xfId="0" applyNumberFormat="1" applyFont="1" applyFill="1" applyBorder="1" applyProtection="1"/>
    <xf numFmtId="0" fontId="57" fillId="15" borderId="0" xfId="0" applyFont="1" applyFill="1" applyBorder="1" applyAlignment="1" applyProtection="1">
      <alignment horizontal="left"/>
    </xf>
    <xf numFmtId="1" fontId="92" fillId="15" borderId="0" xfId="0" applyNumberFormat="1" applyFont="1" applyFill="1" applyBorder="1" applyAlignment="1" applyProtection="1">
      <alignment horizontal="right"/>
    </xf>
    <xf numFmtId="3" fontId="87" fillId="15" borderId="99" xfId="0" applyNumberFormat="1" applyFont="1" applyFill="1" applyBorder="1" applyProtection="1"/>
    <xf numFmtId="178" fontId="88" fillId="15" borderId="0" xfId="0" quotePrefix="1" applyNumberFormat="1" applyFont="1" applyFill="1" applyBorder="1" applyAlignment="1" applyProtection="1">
      <alignment horizontal="left"/>
    </xf>
    <xf numFmtId="3" fontId="57" fillId="15" borderId="0" xfId="0" applyNumberFormat="1" applyFont="1" applyFill="1" applyBorder="1" applyProtection="1"/>
    <xf numFmtId="0" fontId="92" fillId="15" borderId="0" xfId="0" quotePrefix="1" applyFont="1" applyFill="1" applyBorder="1" applyAlignment="1" applyProtection="1">
      <alignment horizontal="left"/>
    </xf>
    <xf numFmtId="0" fontId="86" fillId="32" borderId="0" xfId="0" applyFont="1" applyFill="1" applyProtection="1"/>
    <xf numFmtId="0" fontId="87" fillId="32" borderId="0" xfId="0" applyFont="1" applyFill="1" applyProtection="1"/>
    <xf numFmtId="0" fontId="86" fillId="17" borderId="0" xfId="7" applyFont="1" applyFill="1" applyBorder="1" applyProtection="1"/>
    <xf numFmtId="0" fontId="161" fillId="17" borderId="0" xfId="4" quotePrefix="1" applyFont="1" applyFill="1" applyAlignment="1" applyProtection="1">
      <alignment vertical="center"/>
    </xf>
    <xf numFmtId="0" fontId="86" fillId="17" borderId="0" xfId="7" applyFont="1" applyFill="1" applyProtection="1"/>
    <xf numFmtId="0" fontId="209" fillId="17" borderId="0" xfId="10" applyFont="1" applyFill="1" applyProtection="1"/>
    <xf numFmtId="0" fontId="160" fillId="17" borderId="0" xfId="7" applyFont="1" applyFill="1" applyAlignment="1" applyProtection="1">
      <alignment horizontal="center" vertical="center"/>
    </xf>
    <xf numFmtId="0" fontId="210" fillId="17" borderId="0" xfId="16" applyFont="1" applyFill="1" applyBorder="1" applyAlignment="1" applyProtection="1">
      <alignment horizontal="left"/>
    </xf>
    <xf numFmtId="0" fontId="161" fillId="12" borderId="0" xfId="16" applyFont="1" applyFill="1" applyAlignment="1" applyProtection="1">
      <alignment horizontal="left"/>
    </xf>
    <xf numFmtId="0" fontId="87" fillId="17" borderId="0" xfId="7" applyFont="1" applyFill="1" applyBorder="1" applyProtection="1"/>
    <xf numFmtId="0" fontId="159" fillId="17" borderId="0" xfId="0" applyNumberFormat="1" applyFont="1" applyFill="1" applyBorder="1" applyAlignment="1" applyProtection="1">
      <alignment horizontal="left"/>
    </xf>
    <xf numFmtId="0" fontId="160" fillId="17" borderId="0" xfId="7" applyNumberFormat="1" applyFont="1" applyFill="1" applyAlignment="1" applyProtection="1">
      <alignment horizontal="center" vertical="center"/>
    </xf>
    <xf numFmtId="0" fontId="87" fillId="17" borderId="0" xfId="7" applyNumberFormat="1" applyFont="1" applyFill="1" applyBorder="1" applyProtection="1"/>
    <xf numFmtId="0" fontId="34" fillId="32" borderId="0" xfId="7" applyFont="1" applyFill="1" applyBorder="1" applyProtection="1"/>
    <xf numFmtId="0" fontId="86" fillId="32" borderId="0" xfId="7" applyFont="1" applyFill="1" applyBorder="1" applyProtection="1"/>
    <xf numFmtId="0" fontId="87" fillId="17" borderId="0" xfId="7" applyFont="1" applyFill="1" applyAlignment="1" applyProtection="1">
      <alignment horizontal="right"/>
    </xf>
    <xf numFmtId="187" fontId="211" fillId="15" borderId="3" xfId="10" applyNumberFormat="1" applyFont="1" applyFill="1" applyBorder="1" applyAlignment="1" applyProtection="1">
      <alignment horizontal="center" vertical="center"/>
    </xf>
    <xf numFmtId="186" fontId="203" fillId="15" borderId="3" xfId="4" applyNumberFormat="1" applyFont="1" applyFill="1" applyBorder="1" applyAlignment="1" applyProtection="1">
      <alignment horizontal="center" vertical="center"/>
    </xf>
    <xf numFmtId="0" fontId="31" fillId="17" borderId="0" xfId="10" applyFont="1" applyFill="1" applyBorder="1" applyAlignment="1" applyProtection="1">
      <alignment horizontal="center"/>
    </xf>
    <xf numFmtId="0" fontId="31" fillId="17" borderId="0" xfId="10" applyFont="1" applyFill="1" applyProtection="1"/>
    <xf numFmtId="0" fontId="156" fillId="15" borderId="3" xfId="0" applyNumberFormat="1" applyFont="1" applyFill="1" applyBorder="1" applyAlignment="1" applyProtection="1">
      <alignment horizontal="center" vertical="center"/>
    </xf>
    <xf numFmtId="0" fontId="205" fillId="15" borderId="3" xfId="4" applyNumberFormat="1" applyFont="1" applyFill="1" applyBorder="1" applyAlignment="1" applyProtection="1">
      <alignment horizontal="center" vertical="center"/>
    </xf>
    <xf numFmtId="0" fontId="31" fillId="17" borderId="0" xfId="10" applyNumberFormat="1" applyFont="1" applyFill="1" applyProtection="1"/>
    <xf numFmtId="0" fontId="31" fillId="32" borderId="0" xfId="10" applyFont="1" applyFill="1" applyProtection="1"/>
    <xf numFmtId="0" fontId="12" fillId="17" borderId="0" xfId="4" quotePrefix="1" applyFont="1" applyFill="1" applyAlignment="1" applyProtection="1">
      <alignment vertical="center"/>
    </xf>
    <xf numFmtId="0" fontId="87" fillId="17" borderId="0" xfId="7" quotePrefix="1" applyFont="1" applyFill="1" applyAlignment="1" applyProtection="1">
      <alignment horizontal="left"/>
    </xf>
    <xf numFmtId="0" fontId="87" fillId="17" borderId="0" xfId="7" quotePrefix="1" applyNumberFormat="1" applyFont="1" applyFill="1" applyAlignment="1" applyProtection="1">
      <alignment horizontal="left"/>
    </xf>
    <xf numFmtId="0" fontId="203" fillId="17" borderId="0" xfId="4" quotePrefix="1" applyFont="1" applyFill="1" applyBorder="1" applyAlignment="1" applyProtection="1"/>
    <xf numFmtId="0" fontId="212" fillId="17" borderId="0" xfId="7" applyFont="1" applyFill="1" applyBorder="1" applyAlignment="1" applyProtection="1">
      <alignment horizontal="right"/>
    </xf>
    <xf numFmtId="0" fontId="213" fillId="17" borderId="0" xfId="10" applyFont="1" applyFill="1" applyBorder="1" applyAlignment="1" applyProtection="1">
      <alignment horizontal="right"/>
    </xf>
    <xf numFmtId="186" fontId="214" fillId="15" borderId="3" xfId="16" applyNumberFormat="1" applyFont="1" applyFill="1" applyBorder="1" applyAlignment="1" applyProtection="1">
      <alignment horizontal="center" vertical="center"/>
    </xf>
    <xf numFmtId="0" fontId="211" fillId="17" borderId="0" xfId="16" applyFont="1" applyFill="1" applyBorder="1" applyAlignment="1" applyProtection="1">
      <alignment horizontal="left"/>
    </xf>
    <xf numFmtId="0" fontId="6" fillId="17" borderId="0" xfId="10" applyFont="1" applyFill="1" applyBorder="1" applyAlignment="1" applyProtection="1">
      <alignment horizontal="right"/>
    </xf>
    <xf numFmtId="0" fontId="215" fillId="17" borderId="0" xfId="10" applyFont="1" applyFill="1" applyBorder="1" applyAlignment="1" applyProtection="1">
      <alignment horizontal="center"/>
    </xf>
    <xf numFmtId="189" fontId="216" fillId="17" borderId="0" xfId="17" applyNumberFormat="1" applyFont="1" applyFill="1" applyBorder="1" applyAlignment="1" applyProtection="1"/>
    <xf numFmtId="38" fontId="216" fillId="17" borderId="0" xfId="17" applyNumberFormat="1" applyFont="1" applyFill="1" applyBorder="1" applyProtection="1"/>
    <xf numFmtId="0" fontId="216" fillId="17" borderId="0" xfId="17" applyNumberFormat="1" applyFont="1" applyFill="1" applyAlignment="1" applyProtection="1"/>
    <xf numFmtId="0" fontId="212" fillId="17" borderId="0" xfId="7" quotePrefix="1" applyFont="1" applyFill="1" applyBorder="1" applyAlignment="1" applyProtection="1">
      <alignment horizontal="left"/>
    </xf>
    <xf numFmtId="0" fontId="217" fillId="17" borderId="0" xfId="7" applyFont="1" applyFill="1" applyBorder="1" applyAlignment="1" applyProtection="1"/>
    <xf numFmtId="179" fontId="218" fillId="15" borderId="3" xfId="4" applyNumberFormat="1" applyFont="1" applyFill="1" applyBorder="1" applyAlignment="1" applyProtection="1">
      <alignment horizontal="center" vertical="center"/>
    </xf>
    <xf numFmtId="0" fontId="219" fillId="35" borderId="0" xfId="7" quotePrefix="1" applyFont="1" applyFill="1" applyAlignment="1" applyProtection="1">
      <alignment horizontal="center"/>
    </xf>
    <xf numFmtId="179" fontId="102" fillId="15" borderId="3" xfId="4" applyNumberFormat="1" applyFont="1" applyFill="1" applyBorder="1" applyAlignment="1" applyProtection="1">
      <alignment horizontal="center" vertical="center"/>
    </xf>
    <xf numFmtId="0" fontId="34" fillId="17" borderId="0" xfId="7" applyNumberFormat="1" applyFont="1" applyFill="1" applyBorder="1" applyProtection="1"/>
    <xf numFmtId="0" fontId="34" fillId="17" borderId="0" xfId="7" applyFont="1" applyFill="1" applyBorder="1" applyProtection="1"/>
    <xf numFmtId="0" fontId="57" fillId="17" borderId="47" xfId="7" applyFont="1" applyFill="1" applyBorder="1" applyProtection="1"/>
    <xf numFmtId="178" fontId="57" fillId="17" borderId="0" xfId="7" applyNumberFormat="1" applyFont="1" applyFill="1" applyBorder="1" applyProtection="1"/>
    <xf numFmtId="0" fontId="57" fillId="17" borderId="47" xfId="7" applyNumberFormat="1" applyFont="1" applyFill="1" applyBorder="1" applyProtection="1"/>
    <xf numFmtId="178" fontId="57" fillId="17" borderId="0" xfId="7" applyNumberFormat="1" applyFont="1" applyFill="1" applyBorder="1" applyAlignment="1" applyProtection="1">
      <alignment horizontal="left"/>
    </xf>
    <xf numFmtId="195" fontId="57" fillId="15" borderId="95" xfId="7" quotePrefix="1" applyNumberFormat="1" applyFont="1" applyFill="1" applyBorder="1" applyAlignment="1" applyProtection="1">
      <alignment horizontal="center"/>
    </xf>
    <xf numFmtId="195" fontId="57" fillId="15" borderId="96" xfId="7" quotePrefix="1" applyNumberFormat="1" applyFont="1" applyFill="1" applyBorder="1" applyAlignment="1" applyProtection="1">
      <alignment horizontal="center"/>
    </xf>
    <xf numFmtId="195" fontId="57" fillId="15" borderId="97" xfId="7" quotePrefix="1" applyNumberFormat="1" applyFont="1" applyFill="1" applyBorder="1" applyAlignment="1" applyProtection="1">
      <alignment horizontal="center"/>
    </xf>
    <xf numFmtId="195" fontId="179" fillId="19" borderId="117" xfId="7" quotePrefix="1" applyNumberFormat="1" applyFont="1" applyFill="1" applyBorder="1" applyAlignment="1" applyProtection="1">
      <alignment horizontal="center" wrapText="1"/>
    </xf>
    <xf numFmtId="195" fontId="178" fillId="19" borderId="117" xfId="7" quotePrefix="1" applyNumberFormat="1" applyFont="1" applyFill="1" applyBorder="1" applyAlignment="1" applyProtection="1">
      <alignment horizontal="center" vertical="center" wrapText="1"/>
    </xf>
    <xf numFmtId="195" fontId="220" fillId="37" borderId="117" xfId="7" quotePrefix="1" applyNumberFormat="1" applyFont="1" applyFill="1" applyBorder="1" applyAlignment="1" applyProtection="1">
      <alignment horizontal="center" vertical="center" wrapText="1"/>
    </xf>
    <xf numFmtId="195" fontId="158" fillId="37" borderId="117" xfId="7" quotePrefix="1" applyNumberFormat="1" applyFont="1" applyFill="1" applyBorder="1" applyAlignment="1" applyProtection="1">
      <alignment horizontal="center" vertical="center" wrapText="1"/>
    </xf>
    <xf numFmtId="195" fontId="221" fillId="38" borderId="117" xfId="7" quotePrefix="1" applyNumberFormat="1" applyFont="1" applyFill="1" applyBorder="1" applyAlignment="1" applyProtection="1">
      <alignment horizontal="center" wrapText="1"/>
    </xf>
    <xf numFmtId="195" fontId="57" fillId="15" borderId="127" xfId="7" quotePrefix="1" applyNumberFormat="1" applyFont="1" applyFill="1" applyBorder="1" applyAlignment="1" applyProtection="1">
      <alignment horizontal="center" wrapText="1"/>
    </xf>
    <xf numFmtId="178" fontId="57" fillId="17" borderId="17" xfId="7" applyNumberFormat="1" applyFont="1" applyFill="1" applyBorder="1" applyAlignment="1" applyProtection="1">
      <alignment horizontal="center" vertical="center" wrapText="1"/>
    </xf>
    <xf numFmtId="0" fontId="91" fillId="15" borderId="117" xfId="7" quotePrefix="1" applyNumberFormat="1" applyFont="1" applyFill="1" applyBorder="1" applyAlignment="1" applyProtection="1">
      <alignment horizontal="center" wrapText="1"/>
    </xf>
    <xf numFmtId="0" fontId="57" fillId="15" borderId="117" xfId="7" quotePrefix="1" applyNumberFormat="1" applyFont="1" applyFill="1" applyBorder="1" applyAlignment="1" applyProtection="1">
      <alignment horizontal="center" wrapText="1"/>
    </xf>
    <xf numFmtId="0" fontId="58" fillId="15" borderId="122" xfId="7" quotePrefix="1" applyFont="1" applyFill="1" applyBorder="1" applyAlignment="1" applyProtection="1">
      <alignment horizontal="left" vertical="top"/>
    </xf>
    <xf numFmtId="0" fontId="58" fillId="15" borderId="47" xfId="7" quotePrefix="1" applyFont="1" applyFill="1" applyBorder="1" applyAlignment="1" applyProtection="1">
      <alignment horizontal="center" vertical="top"/>
    </xf>
    <xf numFmtId="0" fontId="58" fillId="15" borderId="48" xfId="7" quotePrefix="1" applyFont="1" applyFill="1" applyBorder="1" applyAlignment="1" applyProtection="1">
      <alignment horizontal="center" vertical="top"/>
    </xf>
    <xf numFmtId="196" fontId="179" fillId="19" borderId="123" xfId="7" quotePrefix="1" applyNumberFormat="1" applyFont="1" applyFill="1" applyBorder="1" applyAlignment="1" applyProtection="1">
      <alignment horizontal="center"/>
    </xf>
    <xf numFmtId="179" fontId="222" fillId="19" borderId="123" xfId="7" quotePrefix="1" applyNumberFormat="1" applyFont="1" applyFill="1" applyBorder="1" applyAlignment="1" applyProtection="1">
      <alignment horizontal="center"/>
    </xf>
    <xf numFmtId="196" fontId="160" fillId="37" borderId="123" xfId="7" quotePrefix="1" applyNumberFormat="1" applyFont="1" applyFill="1" applyBorder="1" applyAlignment="1" applyProtection="1">
      <alignment horizontal="center"/>
    </xf>
    <xf numFmtId="179" fontId="158" fillId="37" borderId="123" xfId="7" quotePrefix="1" applyNumberFormat="1" applyFont="1" applyFill="1" applyBorder="1" applyAlignment="1" applyProtection="1">
      <alignment horizontal="center"/>
    </xf>
    <xf numFmtId="179" fontId="87" fillId="17" borderId="0" xfId="7" applyNumberFormat="1" applyFont="1" applyFill="1" applyAlignment="1" applyProtection="1">
      <alignment horizontal="right"/>
    </xf>
    <xf numFmtId="179" fontId="221" fillId="38" borderId="123" xfId="7" quotePrefix="1" applyNumberFormat="1" applyFont="1" applyFill="1" applyBorder="1" applyAlignment="1" applyProtection="1">
      <alignment horizontal="center"/>
    </xf>
    <xf numFmtId="179" fontId="57" fillId="15" borderId="128" xfId="7" quotePrefix="1" applyNumberFormat="1" applyFont="1" applyFill="1" applyBorder="1" applyAlignment="1" applyProtection="1">
      <alignment horizontal="center"/>
    </xf>
    <xf numFmtId="0" fontId="57" fillId="17" borderId="17" xfId="7" applyFont="1" applyFill="1" applyBorder="1" applyAlignment="1" applyProtection="1">
      <alignment horizontal="center"/>
    </xf>
    <xf numFmtId="196" fontId="34" fillId="15" borderId="123" xfId="7" quotePrefix="1" applyNumberFormat="1" applyFont="1" applyFill="1" applyBorder="1" applyAlignment="1" applyProtection="1">
      <alignment horizontal="center"/>
    </xf>
    <xf numFmtId="0" fontId="34" fillId="17" borderId="0" xfId="7" applyFont="1" applyFill="1" applyProtection="1"/>
    <xf numFmtId="0" fontId="34" fillId="15" borderId="11" xfId="7" applyFont="1" applyFill="1" applyBorder="1" applyAlignment="1" applyProtection="1">
      <alignment horizontal="left"/>
    </xf>
    <xf numFmtId="0" fontId="34" fillId="15" borderId="0" xfId="7" applyFont="1" applyFill="1" applyBorder="1" applyAlignment="1" applyProtection="1">
      <alignment horizontal="center"/>
    </xf>
    <xf numFmtId="0" fontId="34" fillId="15" borderId="2" xfId="7" applyFont="1" applyFill="1" applyBorder="1" applyAlignment="1" applyProtection="1">
      <alignment horizontal="center"/>
    </xf>
    <xf numFmtId="0" fontId="34" fillId="15" borderId="52" xfId="7" quotePrefix="1" applyFont="1" applyFill="1" applyBorder="1" applyAlignment="1" applyProtection="1">
      <alignment horizontal="center"/>
    </xf>
    <xf numFmtId="0" fontId="57" fillId="15" borderId="52" xfId="7" quotePrefix="1" applyFont="1" applyFill="1" applyBorder="1" applyAlignment="1" applyProtection="1">
      <alignment horizontal="center"/>
    </xf>
    <xf numFmtId="0" fontId="57" fillId="15" borderId="129" xfId="7" quotePrefix="1" applyFont="1" applyFill="1" applyBorder="1" applyAlignment="1" applyProtection="1">
      <alignment horizontal="center"/>
    </xf>
    <xf numFmtId="0" fontId="86" fillId="17" borderId="17" xfId="7" applyFont="1" applyFill="1" applyBorder="1" applyProtection="1"/>
    <xf numFmtId="0" fontId="34" fillId="15" borderId="52" xfId="7" quotePrefix="1" applyNumberFormat="1" applyFont="1" applyFill="1" applyBorder="1" applyAlignment="1" applyProtection="1">
      <alignment horizontal="center"/>
    </xf>
    <xf numFmtId="0" fontId="57" fillId="15" borderId="52" xfId="7" quotePrefix="1" applyNumberFormat="1" applyFont="1" applyFill="1" applyBorder="1" applyAlignment="1" applyProtection="1">
      <alignment horizontal="center"/>
    </xf>
    <xf numFmtId="0" fontId="88" fillId="15" borderId="31" xfId="7" quotePrefix="1" applyFont="1" applyFill="1" applyBorder="1" applyAlignment="1" applyProtection="1">
      <alignment horizontal="left"/>
    </xf>
    <xf numFmtId="0" fontId="88" fillId="15" borderId="16" xfId="7" quotePrefix="1" applyFont="1" applyFill="1" applyBorder="1" applyAlignment="1" applyProtection="1">
      <alignment horizontal="left"/>
    </xf>
    <xf numFmtId="0" fontId="88" fillId="15" borderId="88" xfId="7" quotePrefix="1" applyFont="1" applyFill="1" applyBorder="1" applyAlignment="1" applyProtection="1">
      <alignment horizontal="left"/>
    </xf>
    <xf numFmtId="0" fontId="223" fillId="17" borderId="0" xfId="7" applyFont="1" applyFill="1" applyBorder="1" applyProtection="1"/>
    <xf numFmtId="38" fontId="63" fillId="15" borderId="17" xfId="17" applyNumberFormat="1" applyFont="1" applyFill="1" applyBorder="1" applyAlignment="1" applyProtection="1"/>
    <xf numFmtId="38" fontId="63" fillId="15" borderId="0" xfId="17" applyNumberFormat="1" applyFont="1" applyFill="1" applyBorder="1" applyAlignment="1" applyProtection="1"/>
    <xf numFmtId="38" fontId="63" fillId="15" borderId="2" xfId="17" applyNumberFormat="1" applyFont="1" applyFill="1" applyBorder="1" applyAlignment="1" applyProtection="1"/>
    <xf numFmtId="197" fontId="34" fillId="15" borderId="90" xfId="7" applyNumberFormat="1" applyFont="1" applyFill="1" applyBorder="1" applyAlignment="1" applyProtection="1"/>
    <xf numFmtId="197" fontId="57" fillId="15" borderId="90" xfId="7" applyNumberFormat="1" applyFont="1" applyFill="1" applyBorder="1" applyAlignment="1" applyProtection="1"/>
    <xf numFmtId="197" fontId="87" fillId="17" borderId="0" xfId="7" applyNumberFormat="1" applyFont="1" applyFill="1" applyAlignment="1" applyProtection="1">
      <alignment horizontal="right"/>
    </xf>
    <xf numFmtId="197" fontId="34" fillId="15" borderId="130" xfId="7" applyNumberFormat="1" applyFont="1" applyFill="1" applyBorder="1" applyAlignment="1" applyProtection="1"/>
    <xf numFmtId="197" fontId="57" fillId="17" borderId="0" xfId="7" applyNumberFormat="1" applyFont="1" applyFill="1" applyBorder="1" applyAlignment="1" applyProtection="1">
      <alignment horizontal="right"/>
    </xf>
    <xf numFmtId="38" fontId="6" fillId="15" borderId="17" xfId="17" applyNumberFormat="1" applyFont="1" applyFill="1" applyBorder="1" applyAlignment="1" applyProtection="1"/>
    <xf numFmtId="38" fontId="6" fillId="15" borderId="0" xfId="17" applyNumberFormat="1" applyFont="1" applyFill="1" applyBorder="1" applyAlignment="1" applyProtection="1"/>
    <xf numFmtId="38" fontId="6" fillId="15" borderId="2" xfId="17" applyNumberFormat="1" applyFont="1" applyFill="1" applyBorder="1" applyAlignment="1" applyProtection="1"/>
    <xf numFmtId="197" fontId="34" fillId="15" borderId="73" xfId="7" applyNumberFormat="1" applyFont="1" applyFill="1" applyBorder="1" applyAlignment="1" applyProtection="1"/>
    <xf numFmtId="197" fontId="57" fillId="15" borderId="73" xfId="7" applyNumberFormat="1" applyFont="1" applyFill="1" applyBorder="1" applyAlignment="1" applyProtection="1"/>
    <xf numFmtId="197" fontId="34" fillId="15" borderId="131" xfId="7" applyNumberFormat="1" applyFont="1" applyFill="1" applyBorder="1" applyAlignment="1" applyProtection="1"/>
    <xf numFmtId="38" fontId="3" fillId="15" borderId="132" xfId="17" applyNumberFormat="1" applyFont="1" applyFill="1" applyBorder="1" applyAlignment="1" applyProtection="1"/>
    <xf numFmtId="38" fontId="3" fillId="15" borderId="99" xfId="17" applyNumberFormat="1" applyFont="1" applyFill="1" applyBorder="1" applyAlignment="1" applyProtection="1"/>
    <xf numFmtId="38" fontId="3" fillId="15" borderId="133" xfId="17" applyNumberFormat="1" applyFont="1" applyFill="1" applyBorder="1" applyAlignment="1" applyProtection="1"/>
    <xf numFmtId="197" fontId="34" fillId="15" borderId="120" xfId="7" applyNumberFormat="1" applyFont="1" applyFill="1" applyBorder="1" applyAlignment="1" applyProtection="1"/>
    <xf numFmtId="197" fontId="57" fillId="15" borderId="120" xfId="7" applyNumberFormat="1" applyFont="1" applyFill="1" applyBorder="1" applyAlignment="1" applyProtection="1"/>
    <xf numFmtId="197" fontId="57" fillId="15" borderId="134" xfId="7" applyNumberFormat="1" applyFont="1" applyFill="1" applyBorder="1" applyAlignment="1" applyProtection="1"/>
    <xf numFmtId="38" fontId="3" fillId="15" borderId="115" xfId="17" applyNumberFormat="1" applyFont="1" applyFill="1" applyBorder="1" applyAlignment="1" applyProtection="1"/>
    <xf numFmtId="38" fontId="3" fillId="15" borderId="23" xfId="17" applyNumberFormat="1" applyFont="1" applyFill="1" applyBorder="1" applyAlignment="1" applyProtection="1"/>
    <xf numFmtId="38" fontId="3" fillId="15" borderId="102" xfId="17" applyNumberFormat="1" applyFont="1" applyFill="1" applyBorder="1" applyAlignment="1" applyProtection="1"/>
    <xf numFmtId="197" fontId="34" fillId="15" borderId="55" xfId="7" applyNumberFormat="1" applyFont="1" applyFill="1" applyBorder="1" applyAlignment="1" applyProtection="1"/>
    <xf numFmtId="197" fontId="57" fillId="15" borderId="55" xfId="7" applyNumberFormat="1" applyFont="1" applyFill="1" applyBorder="1" applyAlignment="1" applyProtection="1"/>
    <xf numFmtId="197" fontId="57" fillId="15" borderId="135" xfId="7" applyNumberFormat="1" applyFont="1" applyFill="1" applyBorder="1" applyAlignment="1" applyProtection="1"/>
    <xf numFmtId="38" fontId="3" fillId="15" borderId="113" xfId="17" applyNumberFormat="1" applyFont="1" applyFill="1" applyBorder="1" applyAlignment="1" applyProtection="1"/>
    <xf numFmtId="38" fontId="3" fillId="15" borderId="32" xfId="17" applyNumberFormat="1" applyFont="1" applyFill="1" applyBorder="1" applyAlignment="1" applyProtection="1"/>
    <xf numFmtId="38" fontId="3" fillId="15" borderId="39" xfId="17" applyNumberFormat="1" applyFont="1" applyFill="1" applyBorder="1" applyAlignment="1" applyProtection="1"/>
    <xf numFmtId="197" fontId="34" fillId="15" borderId="57" xfId="7" applyNumberFormat="1" applyFont="1" applyFill="1" applyBorder="1" applyAlignment="1" applyProtection="1"/>
    <xf numFmtId="197" fontId="57" fillId="15" borderId="57" xfId="7" applyNumberFormat="1" applyFont="1" applyFill="1" applyBorder="1" applyAlignment="1" applyProtection="1"/>
    <xf numFmtId="197" fontId="57" fillId="15" borderId="136" xfId="7" applyNumberFormat="1" applyFont="1" applyFill="1" applyBorder="1" applyAlignment="1" applyProtection="1"/>
    <xf numFmtId="38" fontId="6" fillId="8" borderId="31" xfId="17" applyNumberFormat="1" applyFont="1" applyFill="1" applyBorder="1" applyAlignment="1" applyProtection="1"/>
    <xf numFmtId="38" fontId="6" fillId="8" borderId="16" xfId="17" applyNumberFormat="1" applyFont="1" applyFill="1" applyBorder="1" applyAlignment="1" applyProtection="1"/>
    <xf numFmtId="38" fontId="6" fillId="8" borderId="88" xfId="17" applyNumberFormat="1" applyFont="1" applyFill="1" applyBorder="1" applyAlignment="1" applyProtection="1"/>
    <xf numFmtId="197" fontId="34" fillId="17" borderId="52" xfId="7" applyNumberFormat="1" applyFont="1" applyFill="1" applyBorder="1" applyAlignment="1" applyProtection="1"/>
    <xf numFmtId="197" fontId="57" fillId="17" borderId="52" xfId="7" applyNumberFormat="1" applyFont="1" applyFill="1" applyBorder="1" applyAlignment="1" applyProtection="1"/>
    <xf numFmtId="197" fontId="57" fillId="17" borderId="129" xfId="7" applyNumberFormat="1" applyFont="1" applyFill="1" applyBorder="1" applyAlignment="1" applyProtection="1"/>
    <xf numFmtId="197" fontId="57" fillId="15" borderId="130" xfId="7" applyNumberFormat="1" applyFont="1" applyFill="1" applyBorder="1" applyAlignment="1" applyProtection="1"/>
    <xf numFmtId="0" fontId="34" fillId="15" borderId="114" xfId="7" applyFont="1" applyFill="1" applyBorder="1" applyAlignment="1" applyProtection="1">
      <alignment horizontal="left"/>
    </xf>
    <xf numFmtId="0" fontId="34" fillId="15" borderId="50" xfId="7" applyFont="1" applyFill="1" applyBorder="1" applyAlignment="1" applyProtection="1">
      <alignment horizontal="left"/>
    </xf>
    <xf numFmtId="0" fontId="34" fillId="15" borderId="51" xfId="7" applyFont="1" applyFill="1" applyBorder="1" applyAlignment="1" applyProtection="1">
      <alignment horizontal="left"/>
    </xf>
    <xf numFmtId="197" fontId="57" fillId="15" borderId="131" xfId="7" applyNumberFormat="1" applyFont="1" applyFill="1" applyBorder="1" applyAlignment="1" applyProtection="1"/>
    <xf numFmtId="0" fontId="34" fillId="15" borderId="114" xfId="7" applyFont="1" applyFill="1" applyBorder="1" applyAlignment="1" applyProtection="1">
      <alignment horizontal="center"/>
    </xf>
    <xf numFmtId="0" fontId="34" fillId="15" borderId="19" xfId="7" applyFont="1" applyFill="1" applyBorder="1" applyAlignment="1" applyProtection="1">
      <alignment horizontal="center"/>
    </xf>
    <xf numFmtId="0" fontId="34" fillId="15" borderId="137" xfId="7" applyFont="1" applyFill="1" applyBorder="1" applyAlignment="1" applyProtection="1">
      <alignment horizontal="center"/>
    </xf>
    <xf numFmtId="38" fontId="6" fillId="21" borderId="49" xfId="17" applyNumberFormat="1" applyFont="1" applyFill="1" applyBorder="1" applyAlignment="1" applyProtection="1"/>
    <xf numFmtId="38" fontId="6" fillId="21" borderId="0" xfId="17" applyNumberFormat="1" applyFont="1" applyFill="1" applyBorder="1" applyAlignment="1" applyProtection="1"/>
    <xf numFmtId="38" fontId="6" fillId="21" borderId="2" xfId="17" applyNumberFormat="1" applyFont="1" applyFill="1" applyBorder="1" applyAlignment="1" applyProtection="1"/>
    <xf numFmtId="197" fontId="34" fillId="21" borderId="90" xfId="7" applyNumberFormat="1" applyFont="1" applyFill="1" applyBorder="1" applyAlignment="1" applyProtection="1"/>
    <xf numFmtId="197" fontId="57" fillId="21" borderId="90" xfId="7" applyNumberFormat="1" applyFont="1" applyFill="1" applyBorder="1" applyAlignment="1" applyProtection="1"/>
    <xf numFmtId="197" fontId="57" fillId="21" borderId="130" xfId="7" applyNumberFormat="1" applyFont="1" applyFill="1" applyBorder="1" applyAlignment="1" applyProtection="1"/>
    <xf numFmtId="38" fontId="6" fillId="21" borderId="49" xfId="17" applyNumberFormat="1" applyFont="1" applyFill="1" applyBorder="1" applyAlignment="1" applyProtection="1">
      <alignment horizontal="center"/>
    </xf>
    <xf numFmtId="38" fontId="6" fillId="21" borderId="50" xfId="17" applyNumberFormat="1" applyFont="1" applyFill="1" applyBorder="1" applyAlignment="1" applyProtection="1">
      <alignment horizontal="center"/>
    </xf>
    <xf numFmtId="38" fontId="6" fillId="21" borderId="51" xfId="17" applyNumberFormat="1" applyFont="1" applyFill="1" applyBorder="1" applyAlignment="1" applyProtection="1">
      <alignment horizontal="center"/>
    </xf>
    <xf numFmtId="38" fontId="3" fillId="21" borderId="132" xfId="17" applyNumberFormat="1" applyFont="1" applyFill="1" applyBorder="1" applyAlignment="1" applyProtection="1"/>
    <xf numFmtId="38" fontId="3" fillId="21" borderId="0" xfId="17" applyNumberFormat="1" applyFont="1" applyFill="1" applyBorder="1" applyAlignment="1" applyProtection="1"/>
    <xf numFmtId="38" fontId="3" fillId="21" borderId="2" xfId="17" applyNumberFormat="1" applyFont="1" applyFill="1" applyBorder="1" applyAlignment="1" applyProtection="1"/>
    <xf numFmtId="197" fontId="34" fillId="21" borderId="120" xfId="7" applyNumberFormat="1" applyFont="1" applyFill="1" applyBorder="1" applyAlignment="1" applyProtection="1"/>
    <xf numFmtId="197" fontId="57" fillId="21" borderId="120" xfId="7" applyNumberFormat="1" applyFont="1" applyFill="1" applyBorder="1" applyAlignment="1" applyProtection="1"/>
    <xf numFmtId="197" fontId="57" fillId="21" borderId="134" xfId="7" applyNumberFormat="1" applyFont="1" applyFill="1" applyBorder="1" applyAlignment="1" applyProtection="1"/>
    <xf numFmtId="38" fontId="3" fillId="21" borderId="132" xfId="17" applyNumberFormat="1" applyFont="1" applyFill="1" applyBorder="1" applyAlignment="1" applyProtection="1">
      <alignment horizontal="center"/>
    </xf>
    <xf numFmtId="38" fontId="3" fillId="21" borderId="99" xfId="17" applyNumberFormat="1" applyFont="1" applyFill="1" applyBorder="1" applyAlignment="1" applyProtection="1">
      <alignment horizontal="center"/>
    </xf>
    <xf numFmtId="38" fontId="3" fillId="21" borderId="133" xfId="17" applyNumberFormat="1" applyFont="1" applyFill="1" applyBorder="1" applyAlignment="1" applyProtection="1">
      <alignment horizontal="center"/>
    </xf>
    <xf numFmtId="38" fontId="3" fillId="21" borderId="115" xfId="17" applyNumberFormat="1" applyFont="1" applyFill="1" applyBorder="1" applyAlignment="1" applyProtection="1"/>
    <xf numFmtId="197" fontId="34" fillId="21" borderId="55" xfId="7" applyNumberFormat="1" applyFont="1" applyFill="1" applyBorder="1" applyAlignment="1" applyProtection="1"/>
    <xf numFmtId="197" fontId="57" fillId="21" borderId="55" xfId="7" applyNumberFormat="1" applyFont="1" applyFill="1" applyBorder="1" applyAlignment="1" applyProtection="1"/>
    <xf numFmtId="197" fontId="57" fillId="21" borderId="135" xfId="7" applyNumberFormat="1" applyFont="1" applyFill="1" applyBorder="1" applyAlignment="1" applyProtection="1"/>
    <xf numFmtId="38" fontId="3" fillId="21" borderId="115" xfId="17" applyNumberFormat="1" applyFont="1" applyFill="1" applyBorder="1" applyAlignment="1" applyProtection="1">
      <alignment horizontal="center"/>
    </xf>
    <xf numFmtId="38" fontId="3" fillId="21" borderId="23" xfId="17" applyNumberFormat="1" applyFont="1" applyFill="1" applyBorder="1" applyAlignment="1" applyProtection="1">
      <alignment horizontal="center"/>
    </xf>
    <xf numFmtId="38" fontId="3" fillId="21" borderId="102" xfId="17" applyNumberFormat="1" applyFont="1" applyFill="1" applyBorder="1" applyAlignment="1" applyProtection="1">
      <alignment horizontal="center"/>
    </xf>
    <xf numFmtId="38" fontId="3" fillId="21" borderId="116" xfId="17" applyNumberFormat="1" applyFont="1" applyFill="1" applyBorder="1" applyAlignment="1" applyProtection="1"/>
    <xf numFmtId="197" fontId="34" fillId="21" borderId="57" xfId="7" applyNumberFormat="1" applyFont="1" applyFill="1" applyBorder="1" applyAlignment="1" applyProtection="1"/>
    <xf numFmtId="197" fontId="57" fillId="21" borderId="57" xfId="7" applyNumberFormat="1" applyFont="1" applyFill="1" applyBorder="1" applyAlignment="1" applyProtection="1"/>
    <xf numFmtId="197" fontId="57" fillId="21" borderId="136" xfId="7" applyNumberFormat="1" applyFont="1" applyFill="1" applyBorder="1" applyAlignment="1" applyProtection="1"/>
    <xf numFmtId="38" fontId="3" fillId="21" borderId="116" xfId="17" applyNumberFormat="1" applyFont="1" applyFill="1" applyBorder="1" applyAlignment="1" applyProtection="1">
      <alignment horizontal="center"/>
    </xf>
    <xf numFmtId="38" fontId="3" fillId="21" borderId="38" xfId="17" applyNumberFormat="1" applyFont="1" applyFill="1" applyBorder="1" applyAlignment="1" applyProtection="1">
      <alignment horizontal="center"/>
    </xf>
    <xf numFmtId="38" fontId="3" fillId="21" borderId="138" xfId="17" applyNumberFormat="1" applyFont="1" applyFill="1" applyBorder="1" applyAlignment="1" applyProtection="1">
      <alignment horizontal="center"/>
    </xf>
    <xf numFmtId="38" fontId="14" fillId="21" borderId="114" xfId="17" applyNumberFormat="1" applyFont="1" applyFill="1" applyBorder="1" applyAlignment="1" applyProtection="1"/>
    <xf numFmtId="38" fontId="14" fillId="21" borderId="19" xfId="17" applyNumberFormat="1" applyFont="1" applyFill="1" applyBorder="1" applyAlignment="1" applyProtection="1"/>
    <xf numFmtId="38" fontId="14" fillId="21" borderId="137" xfId="17" applyNumberFormat="1" applyFont="1" applyFill="1" applyBorder="1" applyAlignment="1" applyProtection="1"/>
    <xf numFmtId="197" fontId="91" fillId="21" borderId="53" xfId="7" applyNumberFormat="1" applyFont="1" applyFill="1" applyBorder="1" applyAlignment="1" applyProtection="1"/>
    <xf numFmtId="197" fontId="95" fillId="21" borderId="53" xfId="7" applyNumberFormat="1" applyFont="1" applyFill="1" applyBorder="1" applyAlignment="1" applyProtection="1"/>
    <xf numFmtId="197" fontId="95" fillId="21" borderId="139" xfId="7" applyNumberFormat="1" applyFont="1" applyFill="1" applyBorder="1" applyAlignment="1" applyProtection="1"/>
    <xf numFmtId="38" fontId="14" fillId="21" borderId="115" xfId="17" applyNumberFormat="1" applyFont="1" applyFill="1" applyBorder="1" applyAlignment="1" applyProtection="1"/>
    <xf numFmtId="38" fontId="14" fillId="21" borderId="23" xfId="17" applyNumberFormat="1" applyFont="1" applyFill="1" applyBorder="1" applyAlignment="1" applyProtection="1"/>
    <xf numFmtId="38" fontId="14" fillId="21" borderId="102" xfId="17" applyNumberFormat="1" applyFont="1" applyFill="1" applyBorder="1" applyAlignment="1" applyProtection="1"/>
    <xf numFmtId="197" fontId="91" fillId="21" borderId="55" xfId="7" applyNumberFormat="1" applyFont="1" applyFill="1" applyBorder="1" applyAlignment="1" applyProtection="1"/>
    <xf numFmtId="197" fontId="95" fillId="21" borderId="55" xfId="7" applyNumberFormat="1" applyFont="1" applyFill="1" applyBorder="1" applyAlignment="1" applyProtection="1"/>
    <xf numFmtId="197" fontId="95" fillId="21" borderId="135" xfId="7" applyNumberFormat="1" applyFont="1" applyFill="1" applyBorder="1" applyAlignment="1" applyProtection="1"/>
    <xf numFmtId="38" fontId="14" fillId="21" borderId="113" xfId="17" applyNumberFormat="1" applyFont="1" applyFill="1" applyBorder="1" applyAlignment="1" applyProtection="1"/>
    <xf numFmtId="38" fontId="14" fillId="21" borderId="32" xfId="17" applyNumberFormat="1" applyFont="1" applyFill="1" applyBorder="1" applyAlignment="1" applyProtection="1"/>
    <xf numFmtId="38" fontId="14" fillId="21" borderId="39" xfId="17" applyNumberFormat="1" applyFont="1" applyFill="1" applyBorder="1" applyAlignment="1" applyProtection="1"/>
    <xf numFmtId="197" fontId="91" fillId="21" borderId="54" xfId="7" applyNumberFormat="1" applyFont="1" applyFill="1" applyBorder="1" applyAlignment="1" applyProtection="1"/>
    <xf numFmtId="197" fontId="95" fillId="21" borderId="54" xfId="7" applyNumberFormat="1" applyFont="1" applyFill="1" applyBorder="1" applyAlignment="1" applyProtection="1"/>
    <xf numFmtId="197" fontId="95" fillId="21" borderId="140" xfId="7" applyNumberFormat="1" applyFont="1" applyFill="1" applyBorder="1" applyAlignment="1" applyProtection="1"/>
    <xf numFmtId="0" fontId="34" fillId="15" borderId="31" xfId="7" applyFont="1" applyFill="1" applyBorder="1" applyAlignment="1" applyProtection="1">
      <alignment horizontal="left"/>
    </xf>
    <xf numFmtId="0" fontId="34" fillId="15" borderId="16" xfId="7" applyFont="1" applyFill="1" applyBorder="1" applyAlignment="1" applyProtection="1">
      <alignment horizontal="left"/>
    </xf>
    <xf numFmtId="0" fontId="34" fillId="15" borderId="2" xfId="7" applyFont="1" applyFill="1" applyBorder="1" applyAlignment="1" applyProtection="1">
      <alignment horizontal="left"/>
    </xf>
    <xf numFmtId="0" fontId="34" fillId="15" borderId="31" xfId="7" applyFont="1" applyFill="1" applyBorder="1" applyAlignment="1" applyProtection="1">
      <alignment horizontal="center"/>
    </xf>
    <xf numFmtId="0" fontId="34" fillId="15" borderId="16" xfId="7" applyFont="1" applyFill="1" applyBorder="1" applyAlignment="1" applyProtection="1">
      <alignment horizontal="center"/>
    </xf>
    <xf numFmtId="0" fontId="34" fillId="15" borderId="88" xfId="7" applyFont="1" applyFill="1" applyBorder="1" applyAlignment="1" applyProtection="1">
      <alignment horizontal="center"/>
    </xf>
    <xf numFmtId="0" fontId="34" fillId="15" borderId="49" xfId="7" applyFont="1" applyFill="1" applyBorder="1" applyAlignment="1" applyProtection="1">
      <alignment horizontal="left"/>
    </xf>
    <xf numFmtId="0" fontId="34" fillId="15" borderId="49" xfId="7" applyFont="1" applyFill="1" applyBorder="1" applyAlignment="1" applyProtection="1">
      <alignment horizontal="center"/>
    </xf>
    <xf numFmtId="0" fontId="34" fillId="15" borderId="50" xfId="7" applyFont="1" applyFill="1" applyBorder="1" applyAlignment="1" applyProtection="1">
      <alignment horizontal="center"/>
    </xf>
    <xf numFmtId="0" fontId="34" fillId="15" borderId="51" xfId="7" applyFont="1" applyFill="1" applyBorder="1" applyAlignment="1" applyProtection="1">
      <alignment horizontal="center"/>
    </xf>
    <xf numFmtId="0" fontId="57" fillId="19" borderId="141" xfId="7" applyFont="1" applyFill="1" applyBorder="1" applyAlignment="1" applyProtection="1">
      <alignment horizontal="left"/>
    </xf>
    <xf numFmtId="0" fontId="57" fillId="19" borderId="142" xfId="7" applyFont="1" applyFill="1" applyBorder="1" applyAlignment="1" applyProtection="1">
      <alignment horizontal="left"/>
    </xf>
    <xf numFmtId="0" fontId="57" fillId="19" borderId="143" xfId="7" applyFont="1" applyFill="1" applyBorder="1" applyAlignment="1" applyProtection="1">
      <alignment horizontal="left"/>
    </xf>
    <xf numFmtId="197" fontId="34" fillId="19" borderId="121" xfId="7" applyNumberFormat="1" applyFont="1" applyFill="1" applyBorder="1" applyAlignment="1" applyProtection="1"/>
    <xf numFmtId="197" fontId="57" fillId="19" borderId="121" xfId="7" applyNumberFormat="1" applyFont="1" applyFill="1" applyBorder="1" applyAlignment="1" applyProtection="1"/>
    <xf numFmtId="197" fontId="57" fillId="19" borderId="144" xfId="7" applyNumberFormat="1" applyFont="1" applyFill="1" applyBorder="1" applyAlignment="1" applyProtection="1"/>
    <xf numFmtId="197" fontId="57" fillId="17" borderId="0" xfId="7" applyNumberFormat="1" applyFont="1" applyFill="1" applyBorder="1" applyAlignment="1" applyProtection="1"/>
    <xf numFmtId="0" fontId="87" fillId="17" borderId="0" xfId="7" applyFont="1" applyFill="1" applyBorder="1" applyAlignment="1" applyProtection="1">
      <alignment horizontal="right"/>
    </xf>
    <xf numFmtId="38" fontId="6" fillId="24" borderId="31" xfId="17" applyNumberFormat="1" applyFont="1" applyFill="1" applyBorder="1" applyAlignment="1" applyProtection="1"/>
    <xf numFmtId="38" fontId="6" fillId="24" borderId="16" xfId="17" applyNumberFormat="1" applyFont="1" applyFill="1" applyBorder="1" applyAlignment="1" applyProtection="1"/>
    <xf numFmtId="38" fontId="6" fillId="24" borderId="88" xfId="17" applyNumberFormat="1" applyFont="1" applyFill="1" applyBorder="1" applyAlignment="1" applyProtection="1"/>
    <xf numFmtId="197" fontId="34" fillId="24" borderId="52" xfId="7" applyNumberFormat="1" applyFont="1" applyFill="1" applyBorder="1" applyAlignment="1" applyProtection="1"/>
    <xf numFmtId="197" fontId="57" fillId="24" borderId="52" xfId="7" applyNumberFormat="1" applyFont="1" applyFill="1" applyBorder="1" applyAlignment="1" applyProtection="1"/>
    <xf numFmtId="197" fontId="57" fillId="24" borderId="129" xfId="7" applyNumberFormat="1" applyFont="1" applyFill="1" applyBorder="1" applyAlignment="1" applyProtection="1"/>
    <xf numFmtId="197" fontId="34" fillId="15" borderId="54" xfId="7" applyNumberFormat="1" applyFont="1" applyFill="1" applyBorder="1" applyAlignment="1" applyProtection="1"/>
    <xf numFmtId="197" fontId="57" fillId="15" borderId="54" xfId="7" applyNumberFormat="1" applyFont="1" applyFill="1" applyBorder="1" applyAlignment="1" applyProtection="1"/>
    <xf numFmtId="197" fontId="57" fillId="15" borderId="140" xfId="7" applyNumberFormat="1" applyFont="1" applyFill="1" applyBorder="1" applyAlignment="1" applyProtection="1"/>
    <xf numFmtId="38" fontId="14" fillId="21" borderId="31" xfId="17" applyNumberFormat="1" applyFont="1" applyFill="1" applyBorder="1" applyAlignment="1" applyProtection="1"/>
    <xf numFmtId="38" fontId="14" fillId="21" borderId="16" xfId="17" applyNumberFormat="1" applyFont="1" applyFill="1" applyBorder="1" applyAlignment="1" applyProtection="1"/>
    <xf numFmtId="38" fontId="14" fillId="21" borderId="88" xfId="17" applyNumberFormat="1" applyFont="1" applyFill="1" applyBorder="1" applyAlignment="1" applyProtection="1"/>
    <xf numFmtId="197" fontId="91" fillId="21" borderId="10" xfId="7" applyNumberFormat="1" applyFont="1" applyFill="1" applyBorder="1" applyAlignment="1" applyProtection="1"/>
    <xf numFmtId="197" fontId="95" fillId="21" borderId="10" xfId="7" applyNumberFormat="1" applyFont="1" applyFill="1" applyBorder="1" applyAlignment="1" applyProtection="1"/>
    <xf numFmtId="197" fontId="95" fillId="21" borderId="129" xfId="7" applyNumberFormat="1" applyFont="1" applyFill="1" applyBorder="1" applyAlignment="1" applyProtection="1"/>
    <xf numFmtId="38" fontId="14" fillId="21" borderId="31" xfId="17" applyNumberFormat="1" applyFont="1" applyFill="1" applyBorder="1" applyAlignment="1" applyProtection="1">
      <alignment horizontal="center"/>
    </xf>
    <xf numFmtId="38" fontId="14" fillId="21" borderId="16" xfId="17" applyNumberFormat="1" applyFont="1" applyFill="1" applyBorder="1" applyAlignment="1" applyProtection="1">
      <alignment horizontal="center"/>
    </xf>
    <xf numFmtId="38" fontId="14" fillId="21" borderId="88" xfId="17" applyNumberFormat="1" applyFont="1" applyFill="1" applyBorder="1" applyAlignment="1" applyProtection="1">
      <alignment horizontal="center"/>
    </xf>
    <xf numFmtId="38" fontId="6" fillId="15" borderId="49" xfId="17" applyNumberFormat="1" applyFont="1" applyFill="1" applyBorder="1" applyAlignment="1" applyProtection="1"/>
    <xf numFmtId="38" fontId="6" fillId="15" borderId="50" xfId="17" applyNumberFormat="1" applyFont="1" applyFill="1" applyBorder="1" applyAlignment="1" applyProtection="1"/>
    <xf numFmtId="38" fontId="6" fillId="15" borderId="51" xfId="17" applyNumberFormat="1" applyFont="1" applyFill="1" applyBorder="1" applyAlignment="1" applyProtection="1"/>
    <xf numFmtId="38" fontId="6" fillId="15" borderId="49" xfId="17" applyNumberFormat="1" applyFont="1" applyFill="1" applyBorder="1" applyAlignment="1" applyProtection="1">
      <alignment horizontal="center"/>
    </xf>
    <xf numFmtId="38" fontId="6" fillId="15" borderId="50" xfId="17" applyNumberFormat="1" applyFont="1" applyFill="1" applyBorder="1" applyAlignment="1" applyProtection="1">
      <alignment horizontal="center"/>
    </xf>
    <xf numFmtId="38" fontId="6" fillId="15" borderId="51" xfId="17" applyNumberFormat="1" applyFont="1" applyFill="1" applyBorder="1" applyAlignment="1" applyProtection="1">
      <alignment horizontal="center"/>
    </xf>
    <xf numFmtId="0" fontId="57" fillId="39" borderId="141" xfId="7" quotePrefix="1" applyFont="1" applyFill="1" applyBorder="1" applyAlignment="1" applyProtection="1">
      <alignment horizontal="left"/>
    </xf>
    <xf numFmtId="0" fontId="57" fillId="39" borderId="142" xfId="7" quotePrefix="1" applyFont="1" applyFill="1" applyBorder="1" applyAlignment="1" applyProtection="1">
      <alignment horizontal="left"/>
    </xf>
    <xf numFmtId="0" fontId="57" fillId="39" borderId="143" xfId="7" quotePrefix="1" applyFont="1" applyFill="1" applyBorder="1" applyAlignment="1" applyProtection="1">
      <alignment horizontal="left"/>
    </xf>
    <xf numFmtId="197" fontId="34" fillId="23" borderId="121" xfId="7" applyNumberFormat="1" applyFont="1" applyFill="1" applyBorder="1" applyAlignment="1" applyProtection="1"/>
    <xf numFmtId="197" fontId="57" fillId="23" borderId="121" xfId="7" applyNumberFormat="1" applyFont="1" applyFill="1" applyBorder="1" applyAlignment="1" applyProtection="1"/>
    <xf numFmtId="197" fontId="57" fillId="39" borderId="121" xfId="7" applyNumberFormat="1" applyFont="1" applyFill="1" applyBorder="1" applyAlignment="1" applyProtection="1"/>
    <xf numFmtId="197" fontId="57" fillId="39" borderId="144" xfId="7" applyNumberFormat="1" applyFont="1" applyFill="1" applyBorder="1" applyAlignment="1" applyProtection="1"/>
    <xf numFmtId="178" fontId="34" fillId="17" borderId="0" xfId="7" applyNumberFormat="1" applyFont="1" applyFill="1" applyProtection="1"/>
    <xf numFmtId="178" fontId="34" fillId="32" borderId="0" xfId="7" applyNumberFormat="1" applyFont="1" applyFill="1" applyBorder="1" applyProtection="1"/>
    <xf numFmtId="178" fontId="57" fillId="32" borderId="0" xfId="7" applyNumberFormat="1" applyFont="1" applyFill="1" applyBorder="1" applyProtection="1"/>
    <xf numFmtId="0" fontId="57" fillId="26" borderId="141" xfId="7" applyFont="1" applyFill="1" applyBorder="1" applyAlignment="1" applyProtection="1">
      <alignment horizontal="left"/>
    </xf>
    <xf numFmtId="0" fontId="57" fillId="26" borderId="142" xfId="7" applyFont="1" applyFill="1" applyBorder="1" applyAlignment="1" applyProtection="1">
      <alignment horizontal="left"/>
    </xf>
    <xf numFmtId="0" fontId="57" fillId="26" borderId="143" xfId="7" applyFont="1" applyFill="1" applyBorder="1" applyAlignment="1" applyProtection="1">
      <alignment horizontal="left"/>
    </xf>
    <xf numFmtId="197" fontId="34" fillId="26" borderId="121" xfId="7" applyNumberFormat="1" applyFont="1" applyFill="1" applyBorder="1" applyAlignment="1" applyProtection="1"/>
    <xf numFmtId="197" fontId="57" fillId="26" borderId="121" xfId="7" applyNumberFormat="1" applyFont="1" applyFill="1" applyBorder="1" applyAlignment="1" applyProtection="1"/>
    <xf numFmtId="197" fontId="57" fillId="26" borderId="144" xfId="7" applyNumberFormat="1" applyFont="1" applyFill="1" applyBorder="1" applyAlignment="1" applyProtection="1"/>
    <xf numFmtId="189" fontId="208" fillId="15" borderId="73" xfId="7" quotePrefix="1" applyNumberFormat="1" applyFont="1" applyFill="1" applyBorder="1" applyAlignment="1" applyProtection="1"/>
    <xf numFmtId="189" fontId="207" fillId="15" borderId="73" xfId="7" quotePrefix="1" applyNumberFormat="1" applyFont="1" applyFill="1" applyBorder="1" applyAlignment="1" applyProtection="1"/>
    <xf numFmtId="189" fontId="207" fillId="15" borderId="131" xfId="7" quotePrefix="1" applyNumberFormat="1" applyFont="1" applyFill="1" applyBorder="1" applyAlignment="1" applyProtection="1"/>
    <xf numFmtId="1" fontId="57" fillId="17" borderId="0" xfId="7" applyNumberFormat="1" applyFont="1" applyFill="1" applyBorder="1" applyAlignment="1" applyProtection="1">
      <alignment horizontal="right"/>
    </xf>
    <xf numFmtId="3" fontId="92" fillId="15" borderId="116" xfId="7" applyNumberFormat="1" applyFont="1" applyFill="1" applyBorder="1" applyAlignment="1" applyProtection="1">
      <alignment horizontal="center"/>
    </xf>
    <xf numFmtId="3" fontId="92" fillId="15" borderId="38" xfId="7" applyNumberFormat="1" applyFont="1" applyFill="1" applyBorder="1" applyAlignment="1" applyProtection="1">
      <alignment horizontal="center"/>
    </xf>
    <xf numFmtId="3" fontId="92" fillId="15" borderId="138" xfId="7" applyNumberFormat="1" applyFont="1" applyFill="1" applyBorder="1" applyAlignment="1" applyProtection="1">
      <alignment horizontal="center"/>
    </xf>
    <xf numFmtId="0" fontId="58" fillId="19" borderId="145" xfId="7" applyFont="1" applyFill="1" applyBorder="1" applyAlignment="1" applyProtection="1">
      <alignment horizontal="left"/>
    </xf>
    <xf numFmtId="0" fontId="58" fillId="19" borderId="146" xfId="7" applyFont="1" applyFill="1" applyBorder="1" applyAlignment="1" applyProtection="1">
      <alignment horizontal="left"/>
    </xf>
    <xf numFmtId="0" fontId="58" fillId="19" borderId="147" xfId="7" applyFont="1" applyFill="1" applyBorder="1" applyAlignment="1" applyProtection="1">
      <alignment horizontal="left"/>
    </xf>
    <xf numFmtId="197" fontId="34" fillId="19" borderId="92" xfId="7" applyNumberFormat="1" applyFont="1" applyFill="1" applyBorder="1" applyAlignment="1" applyProtection="1"/>
    <xf numFmtId="197" fontId="57" fillId="19" borderId="92" xfId="7" applyNumberFormat="1" applyFont="1" applyFill="1" applyBorder="1" applyAlignment="1" applyProtection="1"/>
    <xf numFmtId="197" fontId="57" fillId="19" borderId="148" xfId="7" applyNumberFormat="1" applyFont="1" applyFill="1" applyBorder="1" applyAlignment="1" applyProtection="1"/>
    <xf numFmtId="197" fontId="34" fillId="17" borderId="0" xfId="7" quotePrefix="1" applyNumberFormat="1" applyFont="1" applyFill="1" applyBorder="1" applyAlignment="1" applyProtection="1">
      <alignment horizontal="right"/>
    </xf>
    <xf numFmtId="189" fontId="58" fillId="19" borderId="104" xfId="7" applyNumberFormat="1" applyFont="1" applyFill="1" applyBorder="1" applyAlignment="1" applyProtection="1">
      <alignment horizontal="left"/>
    </xf>
    <xf numFmtId="189" fontId="58" fillId="19" borderId="108" xfId="7" applyNumberFormat="1" applyFont="1" applyFill="1" applyBorder="1" applyAlignment="1" applyProtection="1">
      <alignment horizontal="left"/>
    </xf>
    <xf numFmtId="189" fontId="58" fillId="19" borderId="105" xfId="7" applyNumberFormat="1" applyFont="1" applyFill="1" applyBorder="1" applyAlignment="1" applyProtection="1">
      <alignment horizontal="left"/>
    </xf>
    <xf numFmtId="189" fontId="87" fillId="17" borderId="0" xfId="7" applyNumberFormat="1" applyFont="1" applyFill="1" applyAlignment="1" applyProtection="1">
      <alignment horizontal="right"/>
    </xf>
    <xf numFmtId="197" fontId="34" fillId="19" borderId="80" xfId="7" applyNumberFormat="1" applyFont="1" applyFill="1" applyBorder="1" applyAlignment="1" applyProtection="1"/>
    <xf numFmtId="197" fontId="57" fillId="19" borderId="80" xfId="7" applyNumberFormat="1" applyFont="1" applyFill="1" applyBorder="1" applyAlignment="1" applyProtection="1"/>
    <xf numFmtId="197" fontId="57" fillId="19" borderId="149" xfId="7" applyNumberFormat="1" applyFont="1" applyFill="1" applyBorder="1" applyAlignment="1" applyProtection="1"/>
    <xf numFmtId="38" fontId="6" fillId="15" borderId="132" xfId="17" applyNumberFormat="1" applyFont="1" applyFill="1" applyBorder="1" applyAlignment="1" applyProtection="1"/>
    <xf numFmtId="38" fontId="6" fillId="15" borderId="99" xfId="17" applyNumberFormat="1" applyFont="1" applyFill="1" applyBorder="1" applyAlignment="1" applyProtection="1"/>
    <xf numFmtId="38" fontId="6" fillId="15" borderId="133" xfId="17" applyNumberFormat="1" applyFont="1" applyFill="1" applyBorder="1" applyAlignment="1" applyProtection="1"/>
    <xf numFmtId="38" fontId="3" fillId="15" borderId="11" xfId="17" applyNumberFormat="1" applyFont="1" applyFill="1" applyBorder="1" applyAlignment="1" applyProtection="1"/>
    <xf numFmtId="38" fontId="3" fillId="15" borderId="12" xfId="17" applyNumberFormat="1" applyFont="1" applyFill="1" applyBorder="1" applyAlignment="1" applyProtection="1"/>
    <xf numFmtId="38" fontId="3" fillId="15" borderId="82" xfId="17" applyNumberFormat="1" applyFont="1" applyFill="1" applyBorder="1" applyAlignment="1" applyProtection="1"/>
    <xf numFmtId="38" fontId="63" fillId="15" borderId="17" xfId="17" applyNumberFormat="1" applyFont="1" applyFill="1" applyBorder="1" applyAlignment="1" applyProtection="1">
      <alignment horizontal="left"/>
    </xf>
    <xf numFmtId="38" fontId="63" fillId="15" borderId="0" xfId="17" applyNumberFormat="1" applyFont="1" applyFill="1" applyBorder="1" applyAlignment="1" applyProtection="1">
      <alignment horizontal="left"/>
    </xf>
    <xf numFmtId="38" fontId="63" fillId="15" borderId="2" xfId="17" applyNumberFormat="1" applyFont="1" applyFill="1" applyBorder="1" applyAlignment="1" applyProtection="1">
      <alignment horizontal="left"/>
    </xf>
    <xf numFmtId="38" fontId="6" fillId="15" borderId="132" xfId="17" applyNumberFormat="1" applyFont="1" applyFill="1" applyBorder="1" applyAlignment="1" applyProtection="1">
      <alignment horizontal="left"/>
    </xf>
    <xf numFmtId="38" fontId="6" fillId="15" borderId="99" xfId="17" applyNumberFormat="1" applyFont="1" applyFill="1" applyBorder="1" applyAlignment="1" applyProtection="1">
      <alignment horizontal="left"/>
    </xf>
    <xf numFmtId="38" fontId="6" fillId="15" borderId="133" xfId="17" applyNumberFormat="1" applyFont="1" applyFill="1" applyBorder="1" applyAlignment="1" applyProtection="1">
      <alignment horizontal="left"/>
    </xf>
    <xf numFmtId="38" fontId="6" fillId="15" borderId="17" xfId="17" applyNumberFormat="1" applyFont="1" applyFill="1" applyBorder="1" applyAlignment="1" applyProtection="1">
      <alignment horizontal="left"/>
    </xf>
    <xf numFmtId="38" fontId="6" fillId="15" borderId="0" xfId="17" applyNumberFormat="1" applyFont="1" applyFill="1" applyBorder="1" applyAlignment="1" applyProtection="1">
      <alignment horizontal="left"/>
    </xf>
    <xf numFmtId="38" fontId="6" fillId="15" borderId="2" xfId="17" applyNumberFormat="1" applyFont="1" applyFill="1" applyBorder="1" applyAlignment="1" applyProtection="1">
      <alignment horizontal="left"/>
    </xf>
    <xf numFmtId="197" fontId="34" fillId="39" borderId="121" xfId="7" applyNumberFormat="1" applyFont="1" applyFill="1" applyBorder="1" applyAlignment="1" applyProtection="1"/>
    <xf numFmtId="38" fontId="176" fillId="40" borderId="116" xfId="17" applyNumberFormat="1" applyFont="1" applyFill="1" applyBorder="1" applyAlignment="1" applyProtection="1"/>
    <xf numFmtId="38" fontId="3" fillId="40" borderId="38" xfId="17" applyNumberFormat="1" applyFont="1" applyFill="1" applyBorder="1" applyAlignment="1" applyProtection="1"/>
    <xf numFmtId="38" fontId="3" fillId="40" borderId="138" xfId="17" applyNumberFormat="1" applyFont="1" applyFill="1" applyBorder="1" applyAlignment="1" applyProtection="1"/>
    <xf numFmtId="197" fontId="34" fillId="40" borderId="57" xfId="7" applyNumberFormat="1" applyFont="1" applyFill="1" applyBorder="1" applyAlignment="1" applyProtection="1"/>
    <xf numFmtId="197" fontId="57" fillId="40" borderId="57" xfId="7" applyNumberFormat="1" applyFont="1" applyFill="1" applyBorder="1" applyAlignment="1" applyProtection="1"/>
    <xf numFmtId="197" fontId="57" fillId="40" borderId="136" xfId="7" applyNumberFormat="1" applyFont="1" applyFill="1" applyBorder="1" applyAlignment="1" applyProtection="1"/>
    <xf numFmtId="0" fontId="57" fillId="26" borderId="141" xfId="0" applyFont="1" applyFill="1" applyBorder="1" applyAlignment="1" applyProtection="1">
      <alignment horizontal="left"/>
    </xf>
    <xf numFmtId="38" fontId="3" fillId="15" borderId="116" xfId="17" applyNumberFormat="1" applyFont="1" applyFill="1" applyBorder="1" applyAlignment="1" applyProtection="1"/>
    <xf numFmtId="38" fontId="3" fillId="15" borderId="38" xfId="17" applyNumberFormat="1" applyFont="1" applyFill="1" applyBorder="1" applyAlignment="1" applyProtection="1"/>
    <xf numFmtId="38" fontId="3" fillId="15" borderId="138" xfId="17" applyNumberFormat="1" applyFont="1" applyFill="1" applyBorder="1" applyAlignment="1" applyProtection="1"/>
    <xf numFmtId="0" fontId="57" fillId="15" borderId="104" xfId="7" applyFont="1" applyFill="1" applyBorder="1" applyAlignment="1" applyProtection="1">
      <alignment horizontal="left"/>
    </xf>
    <xf numFmtId="0" fontId="57" fillId="15" borderId="108" xfId="7" applyFont="1" applyFill="1" applyBorder="1" applyAlignment="1" applyProtection="1">
      <alignment horizontal="left"/>
    </xf>
    <xf numFmtId="0" fontId="57" fillId="15" borderId="105" xfId="7" applyFont="1" applyFill="1" applyBorder="1" applyAlignment="1" applyProtection="1">
      <alignment horizontal="left"/>
    </xf>
    <xf numFmtId="197" fontId="34" fillId="15" borderId="80" xfId="7" applyNumberFormat="1" applyFont="1" applyFill="1" applyBorder="1" applyAlignment="1" applyProtection="1"/>
    <xf numFmtId="197" fontId="57" fillId="15" borderId="80" xfId="7" applyNumberFormat="1" applyFont="1" applyFill="1" applyBorder="1" applyAlignment="1" applyProtection="1"/>
    <xf numFmtId="197" fontId="57" fillId="15" borderId="149" xfId="7" applyNumberFormat="1" applyFont="1" applyFill="1" applyBorder="1" applyAlignment="1" applyProtection="1"/>
    <xf numFmtId="189" fontId="207" fillId="17" borderId="96" xfId="7" quotePrefix="1" applyNumberFormat="1" applyFont="1" applyFill="1" applyBorder="1" applyAlignment="1" applyProtection="1"/>
    <xf numFmtId="189" fontId="207" fillId="17" borderId="94" xfId="7" quotePrefix="1" applyNumberFormat="1" applyFont="1" applyFill="1" applyBorder="1" applyAlignment="1" applyProtection="1"/>
    <xf numFmtId="3" fontId="34" fillId="17" borderId="0" xfId="7" applyNumberFormat="1" applyFont="1" applyFill="1" applyBorder="1" applyProtection="1"/>
    <xf numFmtId="0" fontId="207" fillId="17" borderId="96" xfId="7" quotePrefix="1" applyNumberFormat="1" applyFont="1" applyFill="1" applyBorder="1" applyAlignment="1" applyProtection="1"/>
    <xf numFmtId="0" fontId="34" fillId="17" borderId="0" xfId="7" applyFont="1" applyFill="1" applyBorder="1" applyAlignment="1" applyProtection="1">
      <alignment horizontal="center"/>
    </xf>
    <xf numFmtId="0" fontId="108" fillId="17" borderId="0" xfId="16" applyFont="1" applyFill="1" applyAlignment="1" applyProtection="1">
      <alignment horizontal="right"/>
    </xf>
    <xf numFmtId="198" fontId="159" fillId="15" borderId="3" xfId="7" applyNumberFormat="1" applyFont="1" applyFill="1" applyBorder="1" applyAlignment="1" applyProtection="1">
      <alignment horizontal="center"/>
    </xf>
    <xf numFmtId="0" fontId="6" fillId="17" borderId="0" xfId="16" applyFont="1" applyFill="1" applyProtection="1"/>
    <xf numFmtId="0" fontId="3" fillId="17" borderId="0" xfId="4" applyFont="1" applyFill="1" applyBorder="1" applyAlignment="1" applyProtection="1">
      <alignment horizontal="left" vertical="center"/>
    </xf>
    <xf numFmtId="0" fontId="34" fillId="32" borderId="0" xfId="7" applyNumberFormat="1" applyFont="1" applyFill="1" applyBorder="1" applyProtection="1"/>
    <xf numFmtId="0" fontId="86" fillId="32" borderId="0" xfId="7" applyFont="1" applyFill="1" applyAlignment="1" applyProtection="1">
      <alignment horizontal="center"/>
    </xf>
    <xf numFmtId="0" fontId="86" fillId="32" borderId="0" xfId="7" applyFont="1" applyFill="1" applyProtection="1"/>
    <xf numFmtId="1" fontId="57" fillId="17" borderId="0" xfId="7" applyNumberFormat="1" applyFont="1" applyFill="1" applyBorder="1" applyAlignment="1" applyProtection="1">
      <alignment horizontal="center"/>
    </xf>
    <xf numFmtId="0" fontId="57" fillId="17" borderId="0" xfId="7" applyNumberFormat="1" applyFont="1" applyFill="1" applyBorder="1" applyAlignment="1" applyProtection="1">
      <alignment horizontal="center"/>
    </xf>
    <xf numFmtId="0" fontId="87" fillId="32" borderId="0" xfId="7" applyFont="1" applyFill="1" applyProtection="1"/>
    <xf numFmtId="0" fontId="87" fillId="32" borderId="0" xfId="7" applyNumberFormat="1" applyFont="1" applyFill="1" applyProtection="1"/>
    <xf numFmtId="0" fontId="87" fillId="32" borderId="0" xfId="7" applyFont="1" applyFill="1" applyBorder="1" applyProtection="1"/>
    <xf numFmtId="0" fontId="109" fillId="15" borderId="89" xfId="16" applyFont="1" applyFill="1" applyBorder="1" applyProtection="1"/>
    <xf numFmtId="0" fontId="109" fillId="15" borderId="6" xfId="16" applyFont="1" applyFill="1" applyBorder="1" applyProtection="1"/>
    <xf numFmtId="0" fontId="109" fillId="15" borderId="7" xfId="16" applyFont="1" applyFill="1" applyBorder="1" applyProtection="1"/>
    <xf numFmtId="190" fontId="98" fillId="9" borderId="150" xfId="7" applyNumberFormat="1" applyFont="1" applyFill="1" applyBorder="1" applyAlignment="1" applyProtection="1">
      <alignment horizontal="center"/>
    </xf>
    <xf numFmtId="190" fontId="100" fillId="9" borderId="151" xfId="7" applyNumberFormat="1" applyFont="1" applyFill="1" applyBorder="1" applyAlignment="1" applyProtection="1">
      <alignment horizontal="center"/>
    </xf>
    <xf numFmtId="190" fontId="3" fillId="7" borderId="0" xfId="17" applyNumberFormat="1" applyFont="1" applyFill="1" applyAlignment="1" applyProtection="1"/>
    <xf numFmtId="190" fontId="99" fillId="13" borderId="150" xfId="7" applyNumberFormat="1" applyFont="1" applyFill="1" applyBorder="1" applyAlignment="1" applyProtection="1">
      <alignment horizontal="center"/>
    </xf>
    <xf numFmtId="190" fontId="100" fillId="13" borderId="151" xfId="7" applyNumberFormat="1" applyFont="1" applyFill="1" applyBorder="1" applyAlignment="1" applyProtection="1">
      <alignment horizontal="center"/>
    </xf>
    <xf numFmtId="190" fontId="31" fillId="7" borderId="0" xfId="16" applyNumberFormat="1" applyFont="1" applyFill="1" applyProtection="1"/>
    <xf numFmtId="190" fontId="100" fillId="11" borderId="152" xfId="7" applyNumberFormat="1" applyFont="1" applyFill="1" applyBorder="1" applyAlignment="1" applyProtection="1">
      <alignment horizontal="center"/>
    </xf>
    <xf numFmtId="190" fontId="87" fillId="32" borderId="0" xfId="7" applyNumberFormat="1" applyFont="1" applyFill="1" applyProtection="1"/>
    <xf numFmtId="190" fontId="6" fillId="5" borderId="153" xfId="7" applyNumberFormat="1" applyFont="1" applyFill="1" applyBorder="1" applyAlignment="1" applyProtection="1">
      <alignment horizontal="center"/>
    </xf>
    <xf numFmtId="0" fontId="12" fillId="15" borderId="154" xfId="7" applyNumberFormat="1" applyFont="1" applyFill="1" applyBorder="1" applyAlignment="1" applyProtection="1">
      <alignment horizontal="center"/>
    </xf>
    <xf numFmtId="0" fontId="11" fillId="15" borderId="155" xfId="7" applyNumberFormat="1" applyFont="1" applyFill="1" applyBorder="1" applyAlignment="1" applyProtection="1">
      <alignment horizontal="center"/>
    </xf>
    <xf numFmtId="0" fontId="86" fillId="32" borderId="0" xfId="7" applyNumberFormat="1" applyFont="1" applyFill="1" applyBorder="1" applyProtection="1"/>
    <xf numFmtId="0" fontId="86" fillId="32" borderId="0" xfId="7" applyFont="1" applyFill="1" applyBorder="1" applyAlignment="1" applyProtection="1">
      <alignment horizontal="center"/>
    </xf>
    <xf numFmtId="0" fontId="109" fillId="15" borderId="121" xfId="16" applyFont="1" applyFill="1" applyBorder="1" applyProtection="1"/>
    <xf numFmtId="0" fontId="109" fillId="15" borderId="142" xfId="16" applyFont="1" applyFill="1" applyBorder="1" applyProtection="1"/>
    <xf numFmtId="0" fontId="109" fillId="15" borderId="143" xfId="16" applyFont="1" applyFill="1" applyBorder="1" applyProtection="1"/>
    <xf numFmtId="190" fontId="98" fillId="9" borderId="156" xfId="7" applyNumberFormat="1" applyFont="1" applyFill="1" applyBorder="1" applyAlignment="1" applyProtection="1">
      <alignment horizontal="center"/>
    </xf>
    <xf numFmtId="190" fontId="100" fillId="9" borderId="157" xfId="7" applyNumberFormat="1" applyFont="1" applyFill="1" applyBorder="1" applyAlignment="1" applyProtection="1">
      <alignment horizontal="center"/>
    </xf>
    <xf numFmtId="190" fontId="99" fillId="13" borderId="156" xfId="7" applyNumberFormat="1" applyFont="1" applyFill="1" applyBorder="1" applyAlignment="1" applyProtection="1">
      <alignment horizontal="center"/>
    </xf>
    <xf numFmtId="190" fontId="100" fillId="13" borderId="157" xfId="7" applyNumberFormat="1" applyFont="1" applyFill="1" applyBorder="1" applyAlignment="1" applyProtection="1">
      <alignment horizontal="center"/>
    </xf>
    <xf numFmtId="190" fontId="100" fillId="11" borderId="158" xfId="7" applyNumberFormat="1" applyFont="1" applyFill="1" applyBorder="1" applyAlignment="1" applyProtection="1">
      <alignment horizontal="center"/>
    </xf>
    <xf numFmtId="190" fontId="39" fillId="5" borderId="144" xfId="7" applyNumberFormat="1" applyFont="1" applyFill="1" applyBorder="1" applyAlignment="1" applyProtection="1">
      <alignment horizontal="center"/>
    </xf>
    <xf numFmtId="0" fontId="12" fillId="15" borderId="159" xfId="7" applyNumberFormat="1" applyFont="1" applyFill="1" applyBorder="1" applyAlignment="1" applyProtection="1">
      <alignment horizontal="center"/>
    </xf>
    <xf numFmtId="0" fontId="11" fillId="15" borderId="160" xfId="7" applyNumberFormat="1" applyFont="1" applyFill="1" applyBorder="1" applyAlignment="1" applyProtection="1">
      <alignment horizontal="center"/>
    </xf>
    <xf numFmtId="190" fontId="86" fillId="32" borderId="0" xfId="7" applyNumberFormat="1" applyFont="1" applyFill="1" applyProtection="1"/>
    <xf numFmtId="190" fontId="224" fillId="9" borderId="150" xfId="7" applyNumberFormat="1" applyFont="1" applyFill="1" applyBorder="1" applyAlignment="1" applyProtection="1">
      <alignment horizontal="center"/>
    </xf>
    <xf numFmtId="190" fontId="225" fillId="9" borderId="151" xfId="7" applyNumberFormat="1" applyFont="1" applyFill="1" applyBorder="1" applyAlignment="1" applyProtection="1">
      <alignment horizontal="center"/>
    </xf>
    <xf numFmtId="190" fontId="226" fillId="13" borderId="150" xfId="7" applyNumberFormat="1" applyFont="1" applyFill="1" applyBorder="1" applyAlignment="1" applyProtection="1">
      <alignment horizontal="center"/>
    </xf>
    <xf numFmtId="190" fontId="227" fillId="13" borderId="151" xfId="7" applyNumberFormat="1" applyFont="1" applyFill="1" applyBorder="1" applyAlignment="1" applyProtection="1">
      <alignment horizontal="center"/>
    </xf>
    <xf numFmtId="190" fontId="228" fillId="11" borderId="152" xfId="7" applyNumberFormat="1" applyFont="1" applyFill="1" applyBorder="1" applyAlignment="1" applyProtection="1">
      <alignment horizontal="center"/>
    </xf>
    <xf numFmtId="190" fontId="229" fillId="5" borderId="153" xfId="7" applyNumberFormat="1" applyFont="1" applyFill="1" applyBorder="1" applyAlignment="1" applyProtection="1">
      <alignment horizontal="center"/>
    </xf>
    <xf numFmtId="190" fontId="12" fillId="15" borderId="154" xfId="7" applyNumberFormat="1" applyFont="1" applyFill="1" applyBorder="1" applyAlignment="1" applyProtection="1">
      <alignment horizontal="center"/>
    </xf>
    <xf numFmtId="190" fontId="11" fillId="15" borderId="155" xfId="7" applyNumberFormat="1" applyFont="1" applyFill="1" applyBorder="1" applyAlignment="1" applyProtection="1">
      <alignment horizontal="center"/>
    </xf>
    <xf numFmtId="190" fontId="224" fillId="9" borderId="156" xfId="7" applyNumberFormat="1" applyFont="1" applyFill="1" applyBorder="1" applyAlignment="1" applyProtection="1">
      <alignment horizontal="center"/>
    </xf>
    <xf numFmtId="190" fontId="225" fillId="9" borderId="157" xfId="7" applyNumberFormat="1" applyFont="1" applyFill="1" applyBorder="1" applyAlignment="1" applyProtection="1">
      <alignment horizontal="center"/>
    </xf>
    <xf numFmtId="190" fontId="226" fillId="13" borderId="156" xfId="7" applyNumberFormat="1" applyFont="1" applyFill="1" applyBorder="1" applyAlignment="1" applyProtection="1">
      <alignment horizontal="center"/>
    </xf>
    <xf numFmtId="190" fontId="227" fillId="13" borderId="157" xfId="7" applyNumberFormat="1" applyFont="1" applyFill="1" applyBorder="1" applyAlignment="1" applyProtection="1">
      <alignment horizontal="center"/>
    </xf>
    <xf numFmtId="190" fontId="228" fillId="11" borderId="158" xfId="7" applyNumberFormat="1" applyFont="1" applyFill="1" applyBorder="1" applyAlignment="1" applyProtection="1">
      <alignment horizontal="center"/>
    </xf>
    <xf numFmtId="190" fontId="229" fillId="5" borderId="144" xfId="7" applyNumberFormat="1" applyFont="1" applyFill="1" applyBorder="1" applyAlignment="1" applyProtection="1">
      <alignment horizontal="center"/>
    </xf>
    <xf numFmtId="190" fontId="12" fillId="15" borderId="159" xfId="7" applyNumberFormat="1" applyFont="1" applyFill="1" applyBorder="1" applyAlignment="1" applyProtection="1">
      <alignment horizontal="center"/>
    </xf>
    <xf numFmtId="190" fontId="11" fillId="15" borderId="160" xfId="7" applyNumberFormat="1" applyFont="1" applyFill="1" applyBorder="1" applyAlignment="1" applyProtection="1">
      <alignment horizontal="center"/>
    </xf>
    <xf numFmtId="0" fontId="150" fillId="0" borderId="0" xfId="7" applyProtection="1"/>
    <xf numFmtId="0" fontId="150" fillId="0" borderId="0" xfId="7" applyNumberFormat="1" applyProtection="1"/>
    <xf numFmtId="186" fontId="156" fillId="17" borderId="3" xfId="4" applyNumberFormat="1" applyFont="1" applyFill="1" applyBorder="1" applyAlignment="1" applyProtection="1">
      <alignment horizontal="center" vertical="center"/>
    </xf>
    <xf numFmtId="3" fontId="6" fillId="15" borderId="0" xfId="4" quotePrefix="1" applyNumberFormat="1" applyFont="1" applyFill="1" applyAlignment="1" applyProtection="1">
      <alignment horizontal="right" vertical="center"/>
    </xf>
    <xf numFmtId="3" fontId="168" fillId="18" borderId="100" xfId="4" applyNumberFormat="1" applyFont="1" applyFill="1" applyBorder="1" applyAlignment="1" applyProtection="1">
      <alignment horizontal="left" vertical="center"/>
    </xf>
    <xf numFmtId="3" fontId="3" fillId="18" borderId="16" xfId="4" applyNumberFormat="1" applyFont="1" applyFill="1" applyBorder="1" applyAlignment="1" applyProtection="1">
      <alignment horizontal="right" vertical="center"/>
    </xf>
    <xf numFmtId="3" fontId="3" fillId="18" borderId="4" xfId="4" applyNumberFormat="1" applyFont="1" applyFill="1" applyBorder="1" applyAlignment="1" applyProtection="1">
      <alignment horizontal="right" vertical="center"/>
    </xf>
    <xf numFmtId="0" fontId="3" fillId="0" borderId="0" xfId="4" applyFont="1" applyBorder="1" applyAlignment="1" applyProtection="1">
      <alignment vertical="center"/>
    </xf>
    <xf numFmtId="0" fontId="3" fillId="0" borderId="0" xfId="4" applyFont="1" applyBorder="1" applyAlignment="1" applyProtection="1">
      <alignment vertical="center" wrapText="1"/>
    </xf>
    <xf numFmtId="0" fontId="3" fillId="14" borderId="0" xfId="4" applyFont="1" applyFill="1" applyAlignment="1">
      <alignment vertical="center"/>
    </xf>
    <xf numFmtId="0" fontId="3" fillId="14" borderId="0" xfId="4" applyFont="1" applyFill="1" applyAlignment="1">
      <alignment vertical="center" wrapText="1"/>
    </xf>
    <xf numFmtId="0" fontId="3" fillId="14" borderId="0" xfId="4" applyFont="1" applyFill="1" applyAlignment="1" applyProtection="1">
      <alignment vertical="center"/>
    </xf>
    <xf numFmtId="3" fontId="230" fillId="24" borderId="3" xfId="4" applyNumberFormat="1" applyFont="1" applyFill="1" applyBorder="1" applyAlignment="1" applyProtection="1">
      <alignment horizontal="center" vertical="center"/>
    </xf>
    <xf numFmtId="38" fontId="3" fillId="15" borderId="115" xfId="17" applyNumberFormat="1" applyFont="1" applyFill="1" applyBorder="1" applyAlignment="1" applyProtection="1">
      <alignment horizontal="center"/>
    </xf>
    <xf numFmtId="38" fontId="3" fillId="15" borderId="23" xfId="17" applyNumberFormat="1" applyFont="1" applyFill="1" applyBorder="1" applyAlignment="1" applyProtection="1">
      <alignment horizontal="center"/>
    </xf>
    <xf numFmtId="38" fontId="3" fillId="15" borderId="102" xfId="17" applyNumberFormat="1" applyFont="1" applyFill="1" applyBorder="1" applyAlignment="1" applyProtection="1">
      <alignment horizontal="center"/>
    </xf>
    <xf numFmtId="3" fontId="97" fillId="15" borderId="38" xfId="0" applyNumberFormat="1" applyFont="1" applyFill="1" applyBorder="1" applyAlignment="1" applyProtection="1">
      <alignment horizontal="center" vertical="center"/>
    </xf>
    <xf numFmtId="0" fontId="203" fillId="24" borderId="3" xfId="4" applyNumberFormat="1" applyFont="1" applyFill="1" applyBorder="1" applyAlignment="1" applyProtection="1">
      <alignment horizontal="center" vertical="center"/>
    </xf>
    <xf numFmtId="3" fontId="203" fillId="17" borderId="52" xfId="4" applyNumberFormat="1" applyFont="1" applyFill="1" applyBorder="1" applyAlignment="1" applyProtection="1">
      <alignment horizontal="right" vertical="center"/>
    </xf>
    <xf numFmtId="3" fontId="11" fillId="15" borderId="0" xfId="4" quotePrefix="1" applyNumberFormat="1" applyFont="1" applyFill="1" applyAlignment="1" applyProtection="1">
      <alignment horizontal="right" vertical="center"/>
    </xf>
    <xf numFmtId="3" fontId="177" fillId="26" borderId="52" xfId="4" applyNumberFormat="1" applyFont="1" applyFill="1" applyBorder="1" applyAlignment="1" applyProtection="1">
      <alignment vertical="center"/>
    </xf>
    <xf numFmtId="3" fontId="11" fillId="15" borderId="53" xfId="4" applyNumberFormat="1" applyFont="1" applyFill="1" applyBorder="1" applyAlignment="1" applyProtection="1">
      <alignment horizontal="right" vertical="center"/>
    </xf>
    <xf numFmtId="3" fontId="11" fillId="15" borderId="55" xfId="4" applyNumberFormat="1" applyFont="1" applyFill="1" applyBorder="1" applyAlignment="1" applyProtection="1">
      <alignment horizontal="right" vertical="center"/>
    </xf>
    <xf numFmtId="3" fontId="11" fillId="15" borderId="65" xfId="4" applyNumberFormat="1" applyFont="1" applyFill="1" applyBorder="1" applyAlignment="1" applyProtection="1">
      <alignment horizontal="right" vertical="center"/>
    </xf>
    <xf numFmtId="3" fontId="11" fillId="15" borderId="60" xfId="4" applyNumberFormat="1" applyFont="1" applyFill="1" applyBorder="1" applyAlignment="1" applyProtection="1">
      <alignment horizontal="right" vertical="center"/>
    </xf>
    <xf numFmtId="3" fontId="11" fillId="15" borderId="54" xfId="4" applyNumberFormat="1" applyFont="1" applyFill="1" applyBorder="1" applyAlignment="1" applyProtection="1">
      <alignment horizontal="right" vertical="center"/>
    </xf>
    <xf numFmtId="3" fontId="11" fillId="15" borderId="90" xfId="4" applyNumberFormat="1" applyFont="1" applyFill="1" applyBorder="1" applyAlignment="1" applyProtection="1">
      <alignment horizontal="right" vertical="center"/>
    </xf>
    <xf numFmtId="3" fontId="11" fillId="15" borderId="65" xfId="4" applyNumberFormat="1" applyFont="1" applyFill="1" applyBorder="1" applyAlignment="1" applyProtection="1">
      <alignment vertical="center"/>
    </xf>
    <xf numFmtId="3" fontId="11" fillId="15" borderId="10" xfId="4" applyNumberFormat="1" applyFont="1" applyFill="1" applyBorder="1" applyAlignment="1" applyProtection="1">
      <alignment vertical="center"/>
    </xf>
    <xf numFmtId="3" fontId="11" fillId="15" borderId="55" xfId="4" applyNumberFormat="1" applyFont="1" applyFill="1" applyBorder="1" applyAlignment="1" applyProtection="1">
      <alignment vertical="center"/>
    </xf>
    <xf numFmtId="3" fontId="11" fillId="15" borderId="54" xfId="4" applyNumberFormat="1" applyFont="1" applyFill="1" applyBorder="1" applyAlignment="1" applyProtection="1">
      <alignment vertical="center"/>
    </xf>
    <xf numFmtId="3" fontId="11" fillId="15" borderId="53" xfId="4" applyNumberFormat="1" applyFont="1" applyFill="1" applyBorder="1" applyAlignment="1" applyProtection="1">
      <alignment vertical="center"/>
    </xf>
    <xf numFmtId="3" fontId="11" fillId="15" borderId="17" xfId="4" applyNumberFormat="1" applyFont="1" applyFill="1" applyBorder="1" applyAlignment="1" applyProtection="1">
      <alignment vertical="center"/>
    </xf>
    <xf numFmtId="3" fontId="11" fillId="15" borderId="16" xfId="4" applyNumberFormat="1" applyFont="1" applyFill="1" applyBorder="1" applyAlignment="1" applyProtection="1">
      <alignment vertical="center"/>
    </xf>
    <xf numFmtId="3" fontId="11" fillId="15" borderId="57" xfId="4" applyNumberFormat="1" applyFont="1" applyFill="1" applyBorder="1" applyAlignment="1" applyProtection="1">
      <alignment horizontal="right" vertical="center"/>
    </xf>
    <xf numFmtId="3" fontId="11" fillId="15" borderId="120" xfId="4" applyNumberFormat="1" applyFont="1" applyFill="1" applyBorder="1" applyAlignment="1" applyProtection="1">
      <alignment horizontal="right" vertical="center"/>
    </xf>
    <xf numFmtId="3" fontId="11" fillId="15" borderId="120" xfId="4" applyNumberFormat="1" applyFont="1" applyFill="1" applyBorder="1" applyAlignment="1" applyProtection="1">
      <alignment vertical="center"/>
    </xf>
    <xf numFmtId="3" fontId="11" fillId="15" borderId="57" xfId="4" applyNumberFormat="1" applyFont="1" applyFill="1" applyBorder="1" applyAlignment="1" applyProtection="1">
      <alignment vertical="center"/>
    </xf>
    <xf numFmtId="3" fontId="11" fillId="15" borderId="70" xfId="4" applyNumberFormat="1" applyFont="1" applyFill="1" applyBorder="1" applyAlignment="1" applyProtection="1">
      <alignment vertical="center"/>
    </xf>
    <xf numFmtId="3" fontId="11" fillId="15" borderId="70" xfId="4" applyNumberFormat="1" applyFont="1" applyFill="1" applyBorder="1" applyAlignment="1" applyProtection="1">
      <alignment horizontal="right" vertical="center"/>
    </xf>
    <xf numFmtId="3" fontId="11" fillId="15" borderId="10" xfId="4" applyNumberFormat="1" applyFont="1" applyFill="1" applyBorder="1" applyAlignment="1" applyProtection="1">
      <alignment horizontal="right" vertical="center"/>
    </xf>
    <xf numFmtId="3" fontId="11" fillId="15" borderId="60" xfId="4" applyNumberFormat="1" applyFont="1" applyFill="1" applyBorder="1" applyAlignment="1" applyProtection="1">
      <alignment vertical="center"/>
    </xf>
    <xf numFmtId="3" fontId="11" fillId="15" borderId="73" xfId="4" applyNumberFormat="1" applyFont="1" applyFill="1" applyBorder="1" applyAlignment="1" applyProtection="1">
      <alignment vertical="center"/>
    </xf>
    <xf numFmtId="3" fontId="11" fillId="15" borderId="73" xfId="4" applyNumberFormat="1" applyFont="1" applyFill="1" applyBorder="1" applyAlignment="1" applyProtection="1">
      <alignment horizontal="right" vertical="center"/>
    </xf>
    <xf numFmtId="3" fontId="11" fillId="15" borderId="77" xfId="4" applyNumberFormat="1" applyFont="1" applyFill="1" applyBorder="1" applyAlignment="1" applyProtection="1">
      <alignment vertical="center"/>
    </xf>
    <xf numFmtId="0" fontId="58" fillId="20" borderId="10" xfId="4" applyFont="1" applyFill="1" applyBorder="1" applyAlignment="1" applyProtection="1">
      <alignment horizontal="center" vertical="center" wrapText="1"/>
    </xf>
    <xf numFmtId="3" fontId="58" fillId="15" borderId="52" xfId="4" quotePrefix="1" applyNumberFormat="1" applyFont="1" applyFill="1" applyBorder="1" applyAlignment="1" applyProtection="1">
      <alignment horizontal="center" vertical="center"/>
    </xf>
    <xf numFmtId="3" fontId="11" fillId="15" borderId="161" xfId="4" applyNumberFormat="1" applyFont="1" applyFill="1" applyBorder="1" applyAlignment="1" applyProtection="1">
      <alignment vertical="center"/>
    </xf>
    <xf numFmtId="3" fontId="11" fillId="15" borderId="88" xfId="4" applyNumberFormat="1" applyFont="1" applyFill="1" applyBorder="1" applyAlignment="1" applyProtection="1">
      <alignment vertical="center"/>
    </xf>
    <xf numFmtId="0" fontId="57" fillId="41" borderId="14" xfId="0" applyFont="1" applyFill="1" applyBorder="1" applyAlignment="1" applyProtection="1">
      <alignment horizontal="center" vertical="center" wrapText="1"/>
    </xf>
    <xf numFmtId="0" fontId="57" fillId="41" borderId="15" xfId="0" applyFont="1" applyFill="1" applyBorder="1" applyAlignment="1" applyProtection="1">
      <alignment horizontal="center" vertical="center" wrapText="1"/>
    </xf>
    <xf numFmtId="0" fontId="57" fillId="41" borderId="13" xfId="0" applyFont="1" applyFill="1" applyBorder="1" applyAlignment="1" applyProtection="1">
      <alignment horizontal="center" vertical="center" wrapText="1"/>
    </xf>
    <xf numFmtId="3" fontId="34" fillId="15" borderId="25" xfId="0" applyNumberFormat="1" applyFont="1" applyFill="1" applyBorder="1" applyAlignment="1" applyProtection="1"/>
    <xf numFmtId="3" fontId="34" fillId="15" borderId="30" xfId="0" applyNumberFormat="1" applyFont="1" applyFill="1" applyBorder="1" applyAlignment="1" applyProtection="1"/>
    <xf numFmtId="3" fontId="34" fillId="15" borderId="162" xfId="0" applyNumberFormat="1" applyFont="1" applyFill="1" applyBorder="1" applyAlignment="1" applyProtection="1"/>
    <xf numFmtId="3" fontId="34" fillId="24" borderId="21" xfId="0" applyNumberFormat="1" applyFont="1" applyFill="1" applyBorder="1" applyAlignment="1" applyProtection="1"/>
    <xf numFmtId="3" fontId="34" fillId="24" borderId="35" xfId="0" applyNumberFormat="1" applyFont="1" applyFill="1" applyBorder="1" applyAlignment="1" applyProtection="1"/>
    <xf numFmtId="187" fontId="11" fillId="24" borderId="3" xfId="4" applyNumberFormat="1" applyFont="1" applyFill="1" applyBorder="1" applyAlignment="1" applyProtection="1">
      <alignment horizontal="center" vertical="center"/>
      <protection locked="0"/>
    </xf>
    <xf numFmtId="0" fontId="231" fillId="19" borderId="73" xfId="4" applyFont="1" applyFill="1" applyBorder="1" applyAlignment="1" applyProtection="1">
      <alignment horizontal="center" vertical="center" wrapText="1"/>
    </xf>
    <xf numFmtId="3" fontId="29" fillId="0" borderId="52" xfId="4" quotePrefix="1" applyNumberFormat="1" applyFont="1" applyFill="1" applyBorder="1" applyAlignment="1" applyProtection="1">
      <alignment horizontal="center" vertical="center"/>
    </xf>
    <xf numFmtId="3" fontId="12" fillId="15" borderId="21" xfId="4" applyNumberFormat="1" applyFont="1" applyFill="1" applyBorder="1" applyAlignment="1" applyProtection="1">
      <alignment horizontal="right" vertical="center"/>
      <protection locked="0"/>
    </xf>
    <xf numFmtId="3" fontId="12" fillId="15" borderId="30" xfId="4" applyNumberFormat="1" applyFont="1" applyFill="1" applyBorder="1" applyAlignment="1" applyProtection="1">
      <alignment horizontal="right" vertical="center"/>
      <protection locked="0"/>
    </xf>
    <xf numFmtId="3" fontId="12" fillId="15" borderId="25" xfId="4" applyNumberFormat="1" applyFont="1" applyFill="1" applyBorder="1" applyAlignment="1" applyProtection="1">
      <alignment horizontal="right" vertical="center"/>
      <protection locked="0"/>
    </xf>
    <xf numFmtId="3" fontId="12" fillId="15" borderId="35" xfId="4" applyNumberFormat="1" applyFont="1" applyFill="1" applyBorder="1" applyAlignment="1" applyProtection="1">
      <alignment horizontal="right" vertical="center"/>
      <protection locked="0"/>
    </xf>
    <xf numFmtId="3" fontId="170" fillId="24" borderId="8" xfId="4" applyNumberFormat="1" applyFont="1" applyFill="1" applyBorder="1" applyAlignment="1" applyProtection="1">
      <alignment horizontal="right" vertical="center"/>
      <protection locked="0"/>
    </xf>
    <xf numFmtId="3" fontId="170" fillId="24" borderId="3" xfId="4" applyNumberFormat="1" applyFont="1" applyFill="1" applyBorder="1" applyAlignment="1" applyProtection="1">
      <alignment horizontal="right" vertical="center"/>
      <protection locked="0"/>
    </xf>
    <xf numFmtId="3" fontId="170" fillId="24" borderId="9" xfId="4" applyNumberFormat="1" applyFont="1" applyFill="1" applyBorder="1" applyAlignment="1" applyProtection="1">
      <alignment horizontal="right" vertical="center"/>
      <protection locked="0"/>
    </xf>
    <xf numFmtId="3" fontId="12" fillId="15" borderId="67" xfId="4" applyNumberFormat="1" applyFont="1" applyFill="1" applyBorder="1" applyAlignment="1" applyProtection="1">
      <alignment horizontal="right" vertical="center"/>
      <protection locked="0"/>
    </xf>
    <xf numFmtId="3" fontId="12" fillId="15" borderId="74" xfId="4" applyNumberFormat="1" applyFont="1" applyFill="1" applyBorder="1" applyAlignment="1" applyProtection="1">
      <alignment horizontal="right" vertical="center"/>
      <protection locked="0"/>
    </xf>
    <xf numFmtId="3" fontId="12" fillId="15" borderId="72" xfId="4" applyNumberFormat="1" applyFont="1" applyFill="1" applyBorder="1" applyAlignment="1" applyProtection="1">
      <alignment horizontal="right" vertical="center"/>
      <protection locked="0"/>
    </xf>
    <xf numFmtId="3" fontId="12" fillId="15" borderId="62" xfId="4" applyNumberFormat="1" applyFont="1" applyFill="1" applyBorder="1" applyAlignment="1" applyProtection="1">
      <alignment horizontal="right" vertical="center"/>
      <protection locked="0"/>
    </xf>
    <xf numFmtId="3" fontId="165" fillId="17" borderId="8" xfId="4" applyNumberFormat="1" applyFont="1" applyFill="1" applyBorder="1" applyAlignment="1" applyProtection="1">
      <alignment horizontal="right" vertical="center"/>
      <protection locked="0"/>
    </xf>
    <xf numFmtId="3" fontId="165" fillId="17" borderId="3" xfId="4" applyNumberFormat="1" applyFont="1" applyFill="1" applyBorder="1" applyAlignment="1" applyProtection="1">
      <alignment horizontal="right" vertical="center"/>
      <protection locked="0"/>
    </xf>
    <xf numFmtId="3" fontId="165" fillId="17" borderId="9" xfId="4" applyNumberFormat="1" applyFont="1" applyFill="1" applyBorder="1" applyAlignment="1" applyProtection="1">
      <alignment horizontal="right" vertical="center"/>
      <protection locked="0"/>
    </xf>
    <xf numFmtId="200" fontId="168" fillId="18" borderId="42" xfId="14" applyNumberFormat="1" applyFont="1" applyFill="1" applyBorder="1" applyAlignment="1" applyProtection="1">
      <alignment horizontal="center" vertical="center" wrapText="1"/>
    </xf>
    <xf numFmtId="183" fontId="6" fillId="15" borderId="49" xfId="12" quotePrefix="1" applyNumberFormat="1" applyFont="1" applyFill="1" applyBorder="1" applyAlignment="1">
      <alignment horizontal="right" vertical="center"/>
    </xf>
    <xf numFmtId="0" fontId="6" fillId="15" borderId="50" xfId="4" applyFont="1" applyFill="1" applyBorder="1" applyAlignment="1">
      <alignment vertical="center"/>
    </xf>
    <xf numFmtId="0" fontId="6" fillId="15" borderId="50" xfId="4" applyFont="1" applyFill="1" applyBorder="1" applyAlignment="1">
      <alignment vertical="center" wrapText="1"/>
    </xf>
    <xf numFmtId="183" fontId="6" fillId="15" borderId="17" xfId="12" quotePrefix="1" applyNumberFormat="1" applyFont="1" applyFill="1" applyBorder="1" applyAlignment="1">
      <alignment horizontal="right" vertical="center"/>
    </xf>
    <xf numFmtId="0" fontId="6" fillId="15" borderId="0" xfId="4" applyFont="1" applyFill="1" applyBorder="1" applyAlignment="1">
      <alignment vertical="center" wrapText="1"/>
    </xf>
    <xf numFmtId="3" fontId="3" fillId="15" borderId="16" xfId="4" applyNumberFormat="1" applyFont="1" applyFill="1" applyBorder="1" applyAlignment="1" applyProtection="1">
      <alignment horizontal="right" vertical="center"/>
    </xf>
    <xf numFmtId="3" fontId="3" fillId="15" borderId="88" xfId="4" applyNumberFormat="1" applyFont="1" applyFill="1" applyBorder="1" applyAlignment="1" applyProtection="1">
      <alignment horizontal="right" vertical="center"/>
    </xf>
    <xf numFmtId="3" fontId="3" fillId="15" borderId="73" xfId="4" applyNumberFormat="1" applyFont="1" applyFill="1" applyBorder="1" applyAlignment="1" applyProtection="1">
      <alignment horizontal="right" vertical="center"/>
    </xf>
    <xf numFmtId="3" fontId="3" fillId="15" borderId="85" xfId="4" applyNumberFormat="1" applyFont="1" applyFill="1" applyBorder="1" applyAlignment="1">
      <alignment horizontal="right" vertical="center"/>
    </xf>
    <xf numFmtId="3" fontId="3" fillId="15" borderId="84" xfId="4" applyNumberFormat="1" applyFont="1" applyFill="1" applyBorder="1" applyAlignment="1">
      <alignment horizontal="right" vertical="center"/>
    </xf>
    <xf numFmtId="3" fontId="3" fillId="15" borderId="91" xfId="4" applyNumberFormat="1" applyFont="1" applyFill="1" applyBorder="1" applyAlignment="1">
      <alignment horizontal="right" vertical="center"/>
    </xf>
    <xf numFmtId="3" fontId="3" fillId="15" borderId="56" xfId="4" applyNumberFormat="1" applyFont="1" applyFill="1" applyBorder="1" applyAlignment="1">
      <alignment horizontal="right" vertical="center"/>
    </xf>
    <xf numFmtId="3" fontId="3" fillId="15" borderId="1" xfId="4" applyNumberFormat="1" applyFont="1" applyFill="1" applyBorder="1" applyAlignment="1">
      <alignment horizontal="right" vertical="center"/>
    </xf>
    <xf numFmtId="3" fontId="3" fillId="15" borderId="74" xfId="4" applyNumberFormat="1" applyFont="1" applyFill="1" applyBorder="1" applyAlignment="1">
      <alignment horizontal="right" vertical="center"/>
    </xf>
    <xf numFmtId="3" fontId="3" fillId="15" borderId="14" xfId="4" applyNumberFormat="1" applyFont="1" applyFill="1" applyBorder="1" applyAlignment="1">
      <alignment horizontal="right" vertical="center"/>
    </xf>
    <xf numFmtId="3" fontId="3" fillId="15" borderId="15" xfId="4" applyNumberFormat="1" applyFont="1" applyFill="1" applyBorder="1" applyAlignment="1">
      <alignment horizontal="right" vertical="center"/>
    </xf>
    <xf numFmtId="3" fontId="3" fillId="15" borderId="13" xfId="4" applyNumberFormat="1" applyFont="1" applyFill="1" applyBorder="1" applyAlignment="1">
      <alignment horizontal="right" vertical="center"/>
    </xf>
    <xf numFmtId="0" fontId="6" fillId="15" borderId="17" xfId="4" applyFont="1" applyFill="1" applyBorder="1" applyAlignment="1" applyProtection="1">
      <alignment vertical="center"/>
      <protection locked="0"/>
    </xf>
    <xf numFmtId="0" fontId="3" fillId="15" borderId="17" xfId="4" applyFont="1" applyFill="1" applyBorder="1" applyAlignment="1">
      <alignment horizontal="center" vertical="center"/>
    </xf>
    <xf numFmtId="1" fontId="168" fillId="16" borderId="88" xfId="4" applyNumberFormat="1" applyFont="1" applyFill="1" applyBorder="1" applyAlignment="1" applyProtection="1">
      <alignment horizontal="center" vertical="center" wrapText="1"/>
      <protection locked="0"/>
    </xf>
    <xf numFmtId="0" fontId="3" fillId="15" borderId="3" xfId="4" applyFont="1" applyFill="1" applyBorder="1" applyAlignment="1">
      <alignment horizontal="center" vertical="center"/>
    </xf>
    <xf numFmtId="3" fontId="58" fillId="15" borderId="82" xfId="4" quotePrefix="1" applyNumberFormat="1" applyFont="1" applyFill="1" applyBorder="1" applyAlignment="1">
      <alignment horizontal="center" vertical="center"/>
    </xf>
    <xf numFmtId="0" fontId="3" fillId="15" borderId="11" xfId="4" quotePrefix="1" applyFont="1" applyFill="1" applyBorder="1" applyAlignment="1">
      <alignment horizontal="center" vertical="center"/>
    </xf>
    <xf numFmtId="0" fontId="3" fillId="0" borderId="82" xfId="4" quotePrefix="1" applyFont="1" applyBorder="1" applyAlignment="1">
      <alignment horizontal="center" vertical="center" wrapText="1"/>
    </xf>
    <xf numFmtId="0" fontId="232" fillId="15" borderId="82" xfId="4" applyFont="1" applyFill="1" applyBorder="1" applyAlignment="1">
      <alignment horizontal="center" vertical="center" wrapText="1"/>
    </xf>
    <xf numFmtId="182" fontId="233" fillId="15" borderId="12" xfId="4" applyNumberFormat="1" applyFont="1" applyFill="1" applyBorder="1" applyAlignment="1" applyProtection="1">
      <alignment horizontal="center" vertical="center" wrapText="1"/>
    </xf>
    <xf numFmtId="0" fontId="31" fillId="15" borderId="0" xfId="4" applyFont="1" applyFill="1"/>
    <xf numFmtId="188" fontId="162" fillId="21" borderId="8" xfId="4" applyNumberFormat="1" applyFont="1" applyFill="1" applyBorder="1" applyAlignment="1" applyProtection="1">
      <alignment horizontal="center" vertical="center"/>
    </xf>
    <xf numFmtId="188" fontId="162" fillId="21" borderId="3" xfId="4" applyNumberFormat="1" applyFont="1" applyFill="1" applyBorder="1" applyAlignment="1" applyProtection="1">
      <alignment horizontal="center" vertical="center"/>
    </xf>
    <xf numFmtId="188" fontId="162" fillId="21" borderId="9" xfId="4" applyNumberFormat="1" applyFont="1" applyFill="1" applyBorder="1" applyAlignment="1" applyProtection="1">
      <alignment horizontal="center" vertical="center"/>
    </xf>
    <xf numFmtId="0" fontId="167" fillId="23" borderId="40" xfId="12" applyFont="1" applyFill="1" applyBorder="1" applyAlignment="1" applyProtection="1">
      <alignment horizontal="right" vertical="center"/>
    </xf>
    <xf numFmtId="188" fontId="162" fillId="21" borderId="66" xfId="4" applyNumberFormat="1" applyFont="1" applyFill="1" applyBorder="1" applyAlignment="1" applyProtection="1">
      <alignment horizontal="center" vertical="center"/>
    </xf>
    <xf numFmtId="188" fontId="162" fillId="21" borderId="63" xfId="4" applyNumberFormat="1" applyFont="1" applyFill="1" applyBorder="1" applyAlignment="1" applyProtection="1">
      <alignment horizontal="center" vertical="center"/>
    </xf>
    <xf numFmtId="188" fontId="162" fillId="21" borderId="61" xfId="4" applyNumberFormat="1" applyFont="1" applyFill="1" applyBorder="1" applyAlignment="1" applyProtection="1">
      <alignment horizontal="center" vertical="center"/>
    </xf>
    <xf numFmtId="188" fontId="162" fillId="21" borderId="58" xfId="4" applyNumberFormat="1" applyFont="1" applyFill="1" applyBorder="1" applyAlignment="1" applyProtection="1">
      <alignment horizontal="center" vertical="center"/>
    </xf>
    <xf numFmtId="188" fontId="162" fillId="31" borderId="78" xfId="4" applyNumberFormat="1" applyFont="1" applyFill="1" applyBorder="1" applyAlignment="1" applyProtection="1">
      <alignment horizontal="center" vertical="center"/>
    </xf>
    <xf numFmtId="188" fontId="162" fillId="31" borderId="75" xfId="4" applyNumberFormat="1" applyFont="1" applyFill="1" applyBorder="1" applyAlignment="1" applyProtection="1">
      <alignment horizontal="center" vertical="center"/>
    </xf>
    <xf numFmtId="188" fontId="162" fillId="24" borderId="8" xfId="4" applyNumberFormat="1" applyFont="1" applyFill="1" applyBorder="1" applyAlignment="1" applyProtection="1">
      <alignment horizontal="center" vertical="center"/>
    </xf>
    <xf numFmtId="188" fontId="162" fillId="24" borderId="3" xfId="4" applyNumberFormat="1" applyFont="1" applyFill="1" applyBorder="1" applyAlignment="1" applyProtection="1">
      <alignment horizontal="center" vertical="center"/>
    </xf>
    <xf numFmtId="188" fontId="162" fillId="24" borderId="9" xfId="4" applyNumberFormat="1" applyFont="1" applyFill="1" applyBorder="1" applyAlignment="1" applyProtection="1">
      <alignment horizontal="center" vertical="center"/>
    </xf>
    <xf numFmtId="188" fontId="162" fillId="30" borderId="9" xfId="4" applyNumberFormat="1" applyFont="1" applyFill="1" applyBorder="1" applyAlignment="1" applyProtection="1">
      <alignment horizontal="center" vertical="center"/>
    </xf>
    <xf numFmtId="188" fontId="162" fillId="26" borderId="9" xfId="4" applyNumberFormat="1" applyFont="1" applyFill="1" applyBorder="1" applyAlignment="1" applyProtection="1">
      <alignment horizontal="center" vertical="center"/>
    </xf>
    <xf numFmtId="188" fontId="162" fillId="21" borderId="29" xfId="4" applyNumberFormat="1" applyFont="1" applyFill="1" applyBorder="1" applyAlignment="1" applyProtection="1">
      <alignment horizontal="center" vertical="center"/>
    </xf>
    <xf numFmtId="188" fontId="162" fillId="21" borderId="27" xfId="4" applyNumberFormat="1" applyFont="1" applyFill="1" applyBorder="1" applyAlignment="1" applyProtection="1">
      <alignment horizontal="center" vertical="center"/>
    </xf>
    <xf numFmtId="188" fontId="162" fillId="17" borderId="8" xfId="4" applyNumberFormat="1" applyFont="1" applyFill="1" applyBorder="1" applyAlignment="1" applyProtection="1">
      <alignment horizontal="center" vertical="center"/>
    </xf>
    <xf numFmtId="188" fontId="162" fillId="17" borderId="3" xfId="4" applyNumberFormat="1" applyFont="1" applyFill="1" applyBorder="1" applyAlignment="1" applyProtection="1">
      <alignment horizontal="center" vertical="center"/>
    </xf>
    <xf numFmtId="188" fontId="162" fillId="17" borderId="9" xfId="4" applyNumberFormat="1" applyFont="1" applyFill="1" applyBorder="1" applyAlignment="1" applyProtection="1">
      <alignment horizontal="center" vertical="center"/>
    </xf>
    <xf numFmtId="0" fontId="171" fillId="24" borderId="16" xfId="4" applyFont="1" applyFill="1" applyBorder="1" applyAlignment="1" applyProtection="1">
      <alignment vertical="center" wrapText="1"/>
    </xf>
    <xf numFmtId="3" fontId="34" fillId="31" borderId="80" xfId="0" applyNumberFormat="1" applyFont="1" applyFill="1" applyBorder="1" applyAlignment="1" applyProtection="1"/>
    <xf numFmtId="3" fontId="34" fillId="31" borderId="40" xfId="0" applyNumberFormat="1" applyFont="1" applyFill="1" applyBorder="1" applyAlignment="1" applyProtection="1"/>
    <xf numFmtId="3" fontId="34" fillId="31" borderId="41" xfId="0" applyNumberFormat="1" applyFont="1" applyFill="1" applyBorder="1" applyAlignment="1" applyProtection="1"/>
    <xf numFmtId="3" fontId="34" fillId="31" borderId="42" xfId="0" applyNumberFormat="1" applyFont="1" applyFill="1" applyBorder="1" applyAlignment="1" applyProtection="1"/>
    <xf numFmtId="3" fontId="92" fillId="31" borderId="41" xfId="0" applyNumberFormat="1" applyFont="1" applyFill="1" applyBorder="1" applyAlignment="1" applyProtection="1">
      <alignment horizontal="center"/>
    </xf>
    <xf numFmtId="1" fontId="234" fillId="24" borderId="3" xfId="4" applyNumberFormat="1" applyFont="1" applyFill="1" applyBorder="1" applyAlignment="1" applyProtection="1">
      <alignment horizontal="center" vertical="center"/>
    </xf>
    <xf numFmtId="0" fontId="11" fillId="15" borderId="0" xfId="4" applyFont="1" applyFill="1" applyAlignment="1">
      <alignment horizontal="right" vertical="center"/>
    </xf>
    <xf numFmtId="0" fontId="235" fillId="42" borderId="0" xfId="6" applyFont="1" applyFill="1" applyBorder="1"/>
    <xf numFmtId="0" fontId="235" fillId="42" borderId="0" xfId="6" applyFont="1" applyFill="1" applyBorder="1" applyAlignment="1"/>
    <xf numFmtId="0" fontId="235" fillId="0" borderId="0" xfId="6" applyFont="1" applyFill="1" applyBorder="1"/>
    <xf numFmtId="0" fontId="36" fillId="43" borderId="0" xfId="4" applyFont="1" applyFill="1" applyBorder="1" applyAlignment="1">
      <alignment horizontal="center"/>
    </xf>
    <xf numFmtId="0" fontId="3" fillId="43" borderId="0" xfId="6" applyFont="1" applyFill="1" applyBorder="1" applyAlignment="1">
      <alignment horizontal="left" vertical="center" wrapText="1"/>
    </xf>
    <xf numFmtId="0" fontId="58" fillId="43" borderId="163" xfId="0" quotePrefix="1" applyFont="1" applyFill="1" applyBorder="1" applyAlignment="1" applyProtection="1">
      <alignment horizontal="left"/>
    </xf>
    <xf numFmtId="0" fontId="58" fillId="43" borderId="164" xfId="0" quotePrefix="1" applyFont="1" applyFill="1" applyBorder="1" applyAlignment="1" applyProtection="1">
      <alignment horizontal="left"/>
    </xf>
    <xf numFmtId="0" fontId="58" fillId="43" borderId="107" xfId="0" quotePrefix="1" applyFont="1" applyFill="1" applyBorder="1" applyAlignment="1" applyProtection="1">
      <alignment horizontal="left"/>
    </xf>
    <xf numFmtId="0" fontId="5" fillId="0" borderId="0" xfId="6" applyFont="1" applyFill="1" applyBorder="1" applyAlignment="1">
      <alignment vertical="center" wrapText="1"/>
    </xf>
    <xf numFmtId="0" fontId="3" fillId="0" borderId="0" xfId="6" applyFont="1" applyFill="1" applyBorder="1" applyAlignment="1">
      <alignment horizontal="left" vertical="center" wrapText="1"/>
    </xf>
    <xf numFmtId="0" fontId="3" fillId="0" borderId="0" xfId="4" applyFont="1" applyFill="1" applyBorder="1" applyAlignment="1">
      <alignment horizontal="right" vertical="center"/>
    </xf>
    <xf numFmtId="184" fontId="37" fillId="43" borderId="0" xfId="15" quotePrefix="1" applyNumberFormat="1" applyFont="1" applyFill="1" applyBorder="1" applyAlignment="1">
      <alignment horizontal="right"/>
    </xf>
    <xf numFmtId="0" fontId="14" fillId="43" borderId="0" xfId="15" applyFont="1" applyFill="1" applyBorder="1"/>
    <xf numFmtId="0" fontId="14" fillId="43" borderId="0" xfId="15" quotePrefix="1" applyFont="1" applyFill="1" applyBorder="1" applyAlignment="1">
      <alignment horizontal="left"/>
    </xf>
    <xf numFmtId="0" fontId="9" fillId="43" borderId="0" xfId="15" quotePrefix="1" applyFont="1" applyFill="1" applyBorder="1" applyAlignment="1">
      <alignment horizontal="left"/>
    </xf>
    <xf numFmtId="0" fontId="9" fillId="43" borderId="0" xfId="15" applyFont="1" applyFill="1" applyBorder="1"/>
    <xf numFmtId="0" fontId="21" fillId="43" borderId="0" xfId="15" applyFont="1" applyFill="1" applyBorder="1" applyAlignment="1">
      <alignment horizontal="left"/>
    </xf>
    <xf numFmtId="0" fontId="9" fillId="43" borderId="0" xfId="15" applyFont="1" applyFill="1" applyBorder="1" applyAlignment="1">
      <alignment horizontal="left"/>
    </xf>
    <xf numFmtId="0" fontId="15" fillId="43" borderId="0" xfId="15" applyFont="1" applyFill="1" applyBorder="1"/>
    <xf numFmtId="0" fontId="15" fillId="43" borderId="0" xfId="15" quotePrefix="1" applyFont="1" applyFill="1" applyBorder="1" applyAlignment="1">
      <alignment horizontal="left"/>
    </xf>
    <xf numFmtId="0" fontId="9" fillId="43" borderId="0" xfId="12" applyFont="1" applyFill="1" applyBorder="1" applyAlignment="1">
      <alignment horizontal="left"/>
    </xf>
    <xf numFmtId="0" fontId="21" fillId="43" borderId="0" xfId="12" applyFont="1" applyFill="1" applyBorder="1" applyAlignment="1">
      <alignment horizontal="left"/>
    </xf>
    <xf numFmtId="0" fontId="21" fillId="43" borderId="0" xfId="15" quotePrefix="1" applyFont="1" applyFill="1" applyBorder="1" applyAlignment="1">
      <alignment horizontal="left"/>
    </xf>
    <xf numFmtId="0" fontId="15" fillId="43" borderId="0" xfId="15" applyFont="1" applyFill="1" applyBorder="1" applyAlignment="1">
      <alignment horizontal="left"/>
    </xf>
    <xf numFmtId="184" fontId="38" fillId="43" borderId="0" xfId="15" quotePrefix="1" applyNumberFormat="1" applyFont="1" applyFill="1" applyBorder="1" applyAlignment="1">
      <alignment horizontal="right"/>
    </xf>
    <xf numFmtId="0" fontId="21" fillId="43" borderId="0" xfId="15" applyFont="1" applyFill="1" applyBorder="1"/>
    <xf numFmtId="184" fontId="37" fillId="43" borderId="0" xfId="15" applyNumberFormat="1" applyFont="1" applyFill="1" applyBorder="1" applyAlignment="1">
      <alignment horizontal="right"/>
    </xf>
    <xf numFmtId="0" fontId="14" fillId="43" borderId="0" xfId="15" applyFont="1" applyFill="1" applyBorder="1" applyAlignment="1">
      <alignment horizontal="left"/>
    </xf>
    <xf numFmtId="0" fontId="235" fillId="0" borderId="0" xfId="6" applyFont="1" applyFill="1" applyBorder="1" applyAlignment="1"/>
    <xf numFmtId="0" fontId="32" fillId="43" borderId="0" xfId="4" applyFont="1" applyFill="1" applyBorder="1"/>
    <xf numFmtId="0" fontId="31" fillId="43" borderId="0" xfId="4" applyFont="1" applyFill="1" applyBorder="1"/>
    <xf numFmtId="0" fontId="32" fillId="43" borderId="3" xfId="4" applyNumberFormat="1" applyFont="1" applyFill="1" applyBorder="1" applyProtection="1">
      <protection locked="0"/>
    </xf>
    <xf numFmtId="49" fontId="0" fillId="44" borderId="3" xfId="0" applyNumberFormat="1" applyFont="1" applyFill="1" applyBorder="1"/>
    <xf numFmtId="49" fontId="0" fillId="45" borderId="3" xfId="0" applyNumberFormat="1" applyFont="1" applyFill="1" applyBorder="1"/>
    <xf numFmtId="49" fontId="0" fillId="46" borderId="3" xfId="0" applyNumberFormat="1" applyFont="1" applyFill="1" applyBorder="1"/>
    <xf numFmtId="49" fontId="32" fillId="43" borderId="3" xfId="4" applyNumberFormat="1" applyFont="1" applyFill="1" applyBorder="1" applyProtection="1">
      <protection locked="0"/>
    </xf>
    <xf numFmtId="49" fontId="236" fillId="43" borderId="165" xfId="4" quotePrefix="1" applyNumberFormat="1" applyFont="1" applyFill="1" applyBorder="1" applyAlignment="1">
      <alignment horizontal="center"/>
    </xf>
    <xf numFmtId="0" fontId="3" fillId="43" borderId="166" xfId="4" applyFont="1" applyFill="1" applyBorder="1"/>
    <xf numFmtId="49" fontId="236" fillId="43" borderId="55" xfId="4" quotePrefix="1" applyNumberFormat="1" applyFont="1" applyFill="1" applyBorder="1" applyAlignment="1">
      <alignment horizontal="center"/>
    </xf>
    <xf numFmtId="0" fontId="3" fillId="43" borderId="102" xfId="4" applyFont="1" applyFill="1" applyBorder="1"/>
    <xf numFmtId="0" fontId="3" fillId="43" borderId="55" xfId="4" applyFont="1" applyFill="1" applyBorder="1"/>
    <xf numFmtId="0" fontId="3" fillId="43" borderId="55" xfId="4" quotePrefix="1" applyFont="1" applyFill="1" applyBorder="1" applyAlignment="1">
      <alignment horizontal="left"/>
    </xf>
    <xf numFmtId="49" fontId="237" fillId="43" borderId="55" xfId="4" quotePrefix="1" applyNumberFormat="1" applyFont="1" applyFill="1" applyBorder="1" applyAlignment="1">
      <alignment horizontal="center" vertical="center"/>
    </xf>
    <xf numFmtId="0" fontId="16" fillId="43" borderId="55" xfId="4" applyFont="1" applyFill="1" applyBorder="1" applyAlignment="1">
      <alignment wrapText="1"/>
    </xf>
    <xf numFmtId="49" fontId="237" fillId="43" borderId="55" xfId="4" quotePrefix="1" applyNumberFormat="1" applyFont="1" applyFill="1" applyBorder="1" applyAlignment="1">
      <alignment horizontal="center"/>
    </xf>
    <xf numFmtId="0" fontId="16" fillId="43" borderId="55" xfId="4" applyFont="1" applyFill="1" applyBorder="1"/>
    <xf numFmtId="49" fontId="236" fillId="43" borderId="57" xfId="4" quotePrefix="1" applyNumberFormat="1" applyFont="1" applyFill="1" applyBorder="1" applyAlignment="1">
      <alignment horizontal="center"/>
    </xf>
    <xf numFmtId="0" fontId="3" fillId="43" borderId="57" xfId="4" applyFont="1" applyFill="1" applyBorder="1"/>
    <xf numFmtId="49" fontId="238" fillId="43" borderId="57" xfId="4" quotePrefix="1" applyNumberFormat="1" applyFont="1" applyFill="1" applyBorder="1" applyAlignment="1">
      <alignment horizontal="center"/>
    </xf>
    <xf numFmtId="0" fontId="239" fillId="43" borderId="57" xfId="4" applyFont="1" applyFill="1" applyBorder="1"/>
    <xf numFmtId="49" fontId="236" fillId="43" borderId="167" xfId="4" quotePrefix="1" applyNumberFormat="1" applyFont="1" applyFill="1" applyBorder="1" applyAlignment="1">
      <alignment horizontal="center"/>
    </xf>
    <xf numFmtId="0" fontId="3" fillId="43" borderId="167" xfId="4" applyFont="1" applyFill="1" applyBorder="1"/>
    <xf numFmtId="0" fontId="240" fillId="43" borderId="89" xfId="13" applyFont="1" applyFill="1" applyBorder="1"/>
    <xf numFmtId="0" fontId="8" fillId="47" borderId="0" xfId="13" quotePrefix="1" applyFont="1" applyFill="1" applyBorder="1" applyAlignment="1">
      <alignment horizontal="left"/>
    </xf>
    <xf numFmtId="49" fontId="241" fillId="43" borderId="88" xfId="4" applyNumberFormat="1" applyFont="1" applyFill="1" applyBorder="1" applyAlignment="1">
      <alignment horizontal="center"/>
    </xf>
    <xf numFmtId="182" fontId="242" fillId="43" borderId="52" xfId="4" applyNumberFormat="1" applyFont="1" applyFill="1" applyBorder="1" applyAlignment="1">
      <alignment horizontal="left"/>
    </xf>
    <xf numFmtId="182" fontId="243" fillId="43" borderId="52" xfId="4" applyNumberFormat="1" applyFont="1" applyFill="1" applyBorder="1" applyAlignment="1">
      <alignment horizontal="left"/>
    </xf>
    <xf numFmtId="0" fontId="244" fillId="43" borderId="133" xfId="4" applyFont="1" applyFill="1" applyBorder="1"/>
    <xf numFmtId="49" fontId="245" fillId="43" borderId="55" xfId="4" quotePrefix="1" applyNumberFormat="1" applyFont="1" applyFill="1" applyBorder="1" applyAlignment="1">
      <alignment horizontal="center"/>
    </xf>
    <xf numFmtId="0" fontId="244" fillId="43" borderId="102" xfId="4" applyFont="1" applyFill="1" applyBorder="1"/>
    <xf numFmtId="0" fontId="244" fillId="43" borderId="55" xfId="4" applyFont="1" applyFill="1" applyBorder="1"/>
    <xf numFmtId="0" fontId="246" fillId="43" borderId="55" xfId="4" applyFont="1" applyFill="1" applyBorder="1"/>
    <xf numFmtId="0" fontId="244" fillId="43" borderId="55" xfId="4" applyFont="1" applyFill="1" applyBorder="1" applyAlignment="1">
      <alignment horizontal="left"/>
    </xf>
    <xf numFmtId="0" fontId="235" fillId="0" borderId="0" xfId="6" quotePrefix="1" applyFont="1" applyFill="1" applyBorder="1"/>
    <xf numFmtId="182" fontId="235" fillId="0" borderId="0" xfId="6" applyNumberFormat="1" applyFont="1" applyFill="1" applyBorder="1"/>
    <xf numFmtId="0" fontId="244" fillId="43" borderId="55" xfId="4" applyFont="1" applyFill="1" applyBorder="1" applyAlignment="1">
      <alignment horizontal="left" wrapText="1"/>
    </xf>
    <xf numFmtId="0" fontId="3" fillId="0" borderId="3" xfId="11" applyFont="1" applyFill="1" applyBorder="1" applyAlignment="1"/>
    <xf numFmtId="0" fontId="247" fillId="43" borderId="57" xfId="4" applyFont="1" applyFill="1" applyBorder="1"/>
    <xf numFmtId="182" fontId="248" fillId="43" borderId="31" xfId="4" applyNumberFormat="1" applyFont="1" applyFill="1" applyBorder="1" applyAlignment="1">
      <alignment horizontal="left"/>
    </xf>
    <xf numFmtId="0" fontId="3" fillId="43" borderId="133" xfId="4" applyFont="1" applyFill="1" applyBorder="1"/>
    <xf numFmtId="0" fontId="16" fillId="43" borderId="54" xfId="4" applyFont="1" applyFill="1" applyBorder="1"/>
    <xf numFmtId="182" fontId="242" fillId="43" borderId="31" xfId="4" applyNumberFormat="1" applyFont="1" applyFill="1" applyBorder="1" applyAlignment="1">
      <alignment horizontal="left"/>
    </xf>
    <xf numFmtId="0" fontId="3" fillId="43" borderId="54" xfId="4" applyFont="1" applyFill="1" applyBorder="1"/>
    <xf numFmtId="49" fontId="245" fillId="43" borderId="120" xfId="4" quotePrefix="1" applyNumberFormat="1" applyFont="1" applyFill="1" applyBorder="1" applyAlignment="1">
      <alignment horizontal="center"/>
    </xf>
    <xf numFmtId="0" fontId="16" fillId="43" borderId="167" xfId="4" applyFont="1" applyFill="1" applyBorder="1"/>
    <xf numFmtId="0" fontId="3" fillId="43" borderId="120" xfId="4" applyFont="1" applyFill="1" applyBorder="1"/>
    <xf numFmtId="0" fontId="43" fillId="43" borderId="57" xfId="4" applyFont="1" applyFill="1" applyBorder="1"/>
    <xf numFmtId="0" fontId="3" fillId="43" borderId="165" xfId="4" applyFont="1" applyFill="1" applyBorder="1"/>
    <xf numFmtId="0" fontId="239" fillId="43" borderId="55" xfId="4" applyFont="1" applyFill="1" applyBorder="1"/>
    <xf numFmtId="0" fontId="3" fillId="43" borderId="167" xfId="4" applyFont="1" applyFill="1" applyBorder="1" applyAlignment="1">
      <alignment horizontal="left" wrapText="1"/>
    </xf>
    <xf numFmtId="0" fontId="24" fillId="43" borderId="53" xfId="4" applyFont="1" applyFill="1" applyBorder="1" applyAlignment="1">
      <alignment horizontal="left"/>
    </xf>
    <xf numFmtId="0" fontId="24" fillId="43" borderId="55" xfId="4" applyFont="1" applyFill="1" applyBorder="1" applyAlignment="1">
      <alignment horizontal="left"/>
    </xf>
    <xf numFmtId="0" fontId="249" fillId="43" borderId="55" xfId="4" applyFont="1" applyFill="1" applyBorder="1" applyAlignment="1">
      <alignment horizontal="left"/>
    </xf>
    <xf numFmtId="0" fontId="24" fillId="43" borderId="55" xfId="4" quotePrefix="1" applyFont="1" applyFill="1" applyBorder="1" applyAlignment="1">
      <alignment horizontal="left"/>
    </xf>
    <xf numFmtId="0" fontId="24" fillId="43" borderId="167" xfId="4" applyFont="1" applyFill="1" applyBorder="1" applyAlignment="1">
      <alignment horizontal="left"/>
    </xf>
    <xf numFmtId="0" fontId="249" fillId="43" borderId="53" xfId="4" applyFont="1" applyFill="1" applyBorder="1" applyAlignment="1">
      <alignment horizontal="left"/>
    </xf>
    <xf numFmtId="0" fontId="24" fillId="43" borderId="57" xfId="4" applyFont="1" applyFill="1" applyBorder="1" applyAlignment="1">
      <alignment horizontal="left"/>
    </xf>
    <xf numFmtId="0" fontId="24" fillId="43" borderId="120" xfId="4" applyFont="1" applyFill="1" applyBorder="1" applyAlignment="1">
      <alignment horizontal="left"/>
    </xf>
    <xf numFmtId="0" fontId="44" fillId="43" borderId="167" xfId="4" applyFont="1" applyFill="1" applyBorder="1" applyAlignment="1">
      <alignment horizontal="left"/>
    </xf>
    <xf numFmtId="0" fontId="249" fillId="43" borderId="167" xfId="4" applyFont="1" applyFill="1" applyBorder="1" applyAlignment="1">
      <alignment horizontal="left"/>
    </xf>
    <xf numFmtId="0" fontId="245" fillId="0" borderId="0" xfId="4" quotePrefix="1" applyNumberFormat="1" applyFont="1" applyFill="1" applyBorder="1" applyAlignment="1">
      <alignment horizontal="center"/>
    </xf>
    <xf numFmtId="0" fontId="249" fillId="0" borderId="0" xfId="4" applyFont="1" applyFill="1" applyBorder="1" applyAlignment="1">
      <alignment horizontal="left"/>
    </xf>
    <xf numFmtId="0" fontId="235" fillId="42" borderId="3" xfId="6" applyFont="1" applyFill="1" applyBorder="1"/>
    <xf numFmtId="0" fontId="235" fillId="42" borderId="3" xfId="6" applyFont="1" applyFill="1" applyBorder="1" applyAlignment="1"/>
    <xf numFmtId="0" fontId="235" fillId="45" borderId="3" xfId="6" applyFont="1" applyFill="1" applyBorder="1"/>
    <xf numFmtId="0" fontId="235" fillId="0" borderId="3" xfId="6" applyFont="1" applyFill="1" applyBorder="1"/>
    <xf numFmtId="14" fontId="235" fillId="43" borderId="3" xfId="6" applyNumberFormat="1" applyFont="1" applyFill="1" applyBorder="1" applyAlignment="1">
      <alignment horizontal="left"/>
    </xf>
    <xf numFmtId="49" fontId="156" fillId="17" borderId="3" xfId="4" applyNumberFormat="1" applyFont="1" applyFill="1" applyBorder="1" applyAlignment="1" applyProtection="1">
      <alignment horizontal="center" vertical="center"/>
      <protection locked="0"/>
    </xf>
    <xf numFmtId="49" fontId="168" fillId="16" borderId="4" xfId="4" applyNumberFormat="1" applyFont="1" applyFill="1" applyBorder="1" applyAlignment="1" applyProtection="1">
      <alignment horizontal="center" vertical="center" wrapText="1"/>
    </xf>
    <xf numFmtId="49" fontId="32" fillId="43" borderId="0" xfId="4" applyNumberFormat="1" applyFont="1" applyFill="1" applyBorder="1"/>
    <xf numFmtId="186" fontId="8" fillId="43" borderId="0" xfId="13" quotePrefix="1" applyNumberFormat="1" applyFont="1" applyFill="1" applyBorder="1" applyAlignment="1">
      <alignment horizontal="left"/>
    </xf>
    <xf numFmtId="186" fontId="241" fillId="43" borderId="88" xfId="4" applyNumberFormat="1" applyFont="1" applyFill="1" applyBorder="1" applyAlignment="1">
      <alignment horizontal="center"/>
    </xf>
    <xf numFmtId="49" fontId="250" fillId="43" borderId="57" xfId="4" quotePrefix="1" applyNumberFormat="1" applyFont="1" applyFill="1" applyBorder="1" applyAlignment="1">
      <alignment horizontal="center"/>
    </xf>
    <xf numFmtId="49" fontId="245" fillId="43" borderId="54" xfId="4" quotePrefix="1" applyNumberFormat="1" applyFont="1" applyFill="1" applyBorder="1" applyAlignment="1">
      <alignment horizontal="center"/>
    </xf>
    <xf numFmtId="49" fontId="236" fillId="43" borderId="54" xfId="4" quotePrefix="1" applyNumberFormat="1" applyFont="1" applyFill="1" applyBorder="1" applyAlignment="1">
      <alignment horizontal="center"/>
    </xf>
    <xf numFmtId="49" fontId="245" fillId="43" borderId="167" xfId="4" quotePrefix="1" applyNumberFormat="1" applyFont="1" applyFill="1" applyBorder="1" applyAlignment="1">
      <alignment horizontal="center"/>
    </xf>
    <xf numFmtId="49" fontId="236" fillId="43" borderId="120" xfId="4" quotePrefix="1" applyNumberFormat="1" applyFont="1" applyFill="1" applyBorder="1" applyAlignment="1">
      <alignment horizontal="center"/>
    </xf>
    <xf numFmtId="49" fontId="245" fillId="43" borderId="57" xfId="4" quotePrefix="1" applyNumberFormat="1" applyFont="1" applyFill="1" applyBorder="1" applyAlignment="1">
      <alignment horizontal="center"/>
    </xf>
    <xf numFmtId="49" fontId="238" fillId="43" borderId="55" xfId="4" quotePrefix="1" applyNumberFormat="1" applyFont="1" applyFill="1" applyBorder="1" applyAlignment="1">
      <alignment horizontal="center"/>
    </xf>
    <xf numFmtId="49" fontId="233" fillId="15" borderId="4" xfId="4" applyNumberFormat="1" applyFont="1" applyFill="1" applyBorder="1" applyAlignment="1" applyProtection="1">
      <alignment horizontal="center" vertical="center" wrapText="1"/>
    </xf>
    <xf numFmtId="0" fontId="158" fillId="17" borderId="14" xfId="0" applyFont="1" applyFill="1" applyBorder="1" applyAlignment="1" applyProtection="1">
      <alignment horizontal="center" vertical="center" wrapText="1"/>
    </xf>
    <xf numFmtId="0" fontId="158" fillId="17" borderId="15" xfId="0" applyFont="1" applyFill="1" applyBorder="1" applyAlignment="1" applyProtection="1">
      <alignment horizontal="center" vertical="center" wrapText="1"/>
    </xf>
    <xf numFmtId="0" fontId="158" fillId="17" borderId="13" xfId="0" applyFont="1" applyFill="1" applyBorder="1" applyAlignment="1" applyProtection="1">
      <alignment horizontal="center" vertical="center" wrapText="1"/>
    </xf>
    <xf numFmtId="0" fontId="202" fillId="15" borderId="0" xfId="4" applyFont="1" applyFill="1" applyAlignment="1">
      <alignment horizontal="center" vertical="center"/>
    </xf>
    <xf numFmtId="0" fontId="144" fillId="15" borderId="0" xfId="0" quotePrefix="1" applyFont="1" applyFill="1" applyAlignment="1">
      <alignment vertical="center"/>
    </xf>
    <xf numFmtId="0" fontId="153" fillId="48" borderId="0" xfId="6" applyFill="1"/>
    <xf numFmtId="0" fontId="153" fillId="48" borderId="0" xfId="6" applyFill="1" applyAlignment="1"/>
    <xf numFmtId="0" fontId="153" fillId="17" borderId="0" xfId="6" applyFill="1"/>
    <xf numFmtId="0" fontId="153" fillId="17" borderId="0" xfId="6" applyFill="1" applyAlignment="1"/>
    <xf numFmtId="188" fontId="162" fillId="49" borderId="22" xfId="4" applyNumberFormat="1" applyFont="1" applyFill="1" applyBorder="1" applyAlignment="1" applyProtection="1">
      <alignment horizontal="center" vertical="center"/>
    </xf>
    <xf numFmtId="188" fontId="162" fillId="30" borderId="88" xfId="4" applyNumberFormat="1" applyFont="1" applyFill="1" applyBorder="1" applyAlignment="1" applyProtection="1">
      <alignment horizontal="center" vertical="center"/>
    </xf>
    <xf numFmtId="188" fontId="162" fillId="30" borderId="8" xfId="4" applyNumberFormat="1" applyFont="1" applyFill="1" applyBorder="1" applyAlignment="1" applyProtection="1">
      <alignment horizontal="center" vertical="center"/>
    </xf>
    <xf numFmtId="188" fontId="162" fillId="30" borderId="4" xfId="4" applyNumberFormat="1" applyFont="1" applyFill="1" applyBorder="1" applyAlignment="1" applyProtection="1">
      <alignment horizontal="center" vertical="center"/>
    </xf>
    <xf numFmtId="188" fontId="162" fillId="26" borderId="88" xfId="4" applyNumberFormat="1" applyFont="1" applyFill="1" applyBorder="1" applyAlignment="1" applyProtection="1">
      <alignment horizontal="center" vertical="center"/>
    </xf>
    <xf numFmtId="188" fontId="162" fillId="26" borderId="8" xfId="4" applyNumberFormat="1" applyFont="1" applyFill="1" applyBorder="1" applyAlignment="1" applyProtection="1">
      <alignment horizontal="center" vertical="center"/>
    </xf>
    <xf numFmtId="188" fontId="162" fillId="26" borderId="4" xfId="4" applyNumberFormat="1" applyFont="1" applyFill="1" applyBorder="1" applyAlignment="1" applyProtection="1">
      <alignment horizontal="center" vertical="center"/>
    </xf>
    <xf numFmtId="188" fontId="162" fillId="21" borderId="115" xfId="4" applyNumberFormat="1" applyFont="1" applyFill="1" applyBorder="1" applyAlignment="1" applyProtection="1">
      <alignment horizontal="center" vertical="center"/>
    </xf>
    <xf numFmtId="188" fontId="162" fillId="21" borderId="102" xfId="4" applyNumberFormat="1" applyFont="1" applyFill="1" applyBorder="1" applyAlignment="1" applyProtection="1">
      <alignment horizontal="center" vertical="center"/>
    </xf>
    <xf numFmtId="3" fontId="12" fillId="15" borderId="168" xfId="4" applyNumberFormat="1" applyFont="1" applyFill="1" applyBorder="1" applyAlignment="1" applyProtection="1">
      <alignment horizontal="right" vertical="center"/>
      <protection locked="0"/>
    </xf>
    <xf numFmtId="3" fontId="12" fillId="15" borderId="169" xfId="4" applyNumberFormat="1" applyFont="1" applyFill="1" applyBorder="1" applyAlignment="1" applyProtection="1">
      <alignment horizontal="right" vertical="center"/>
      <protection locked="0"/>
    </xf>
    <xf numFmtId="3" fontId="12" fillId="15" borderId="170" xfId="4" applyNumberFormat="1" applyFont="1" applyFill="1" applyBorder="1" applyAlignment="1" applyProtection="1">
      <alignment horizontal="right" vertical="center"/>
      <protection locked="0"/>
    </xf>
    <xf numFmtId="188" fontId="162" fillId="21" borderId="14" xfId="4" applyNumberFormat="1" applyFont="1" applyFill="1" applyBorder="1" applyAlignment="1" applyProtection="1">
      <alignment horizontal="center" vertical="center"/>
    </xf>
    <xf numFmtId="188" fontId="162" fillId="21" borderId="83" xfId="4" applyNumberFormat="1" applyFont="1" applyFill="1" applyBorder="1" applyAlignment="1" applyProtection="1">
      <alignment horizontal="center" vertical="center"/>
    </xf>
    <xf numFmtId="188" fontId="162" fillId="21" borderId="168" xfId="4" applyNumberFormat="1" applyFont="1" applyFill="1" applyBorder="1" applyAlignment="1" applyProtection="1">
      <alignment horizontal="center" vertical="center"/>
    </xf>
    <xf numFmtId="188" fontId="162" fillId="31" borderId="171" xfId="4" applyNumberFormat="1" applyFont="1" applyFill="1" applyBorder="1" applyAlignment="1" applyProtection="1">
      <alignment horizontal="center" vertical="center"/>
    </xf>
    <xf numFmtId="188" fontId="162" fillId="49" borderId="172" xfId="4" applyNumberFormat="1" applyFont="1" applyFill="1" applyBorder="1" applyAlignment="1" applyProtection="1">
      <alignment horizontal="center" vertical="center"/>
    </xf>
    <xf numFmtId="188" fontId="162" fillId="49" borderId="173" xfId="4" applyNumberFormat="1" applyFont="1" applyFill="1" applyBorder="1" applyAlignment="1" applyProtection="1">
      <alignment horizontal="center" vertical="center"/>
    </xf>
    <xf numFmtId="188" fontId="162" fillId="31" borderId="174" xfId="4" applyNumberFormat="1" applyFont="1" applyFill="1" applyBorder="1" applyAlignment="1" applyProtection="1">
      <alignment horizontal="center" vertical="center"/>
    </xf>
    <xf numFmtId="188" fontId="162" fillId="31" borderId="162" xfId="4" applyNumberFormat="1" applyFont="1" applyFill="1" applyBorder="1" applyAlignment="1" applyProtection="1">
      <alignment horizontal="center" vertical="center"/>
    </xf>
    <xf numFmtId="181" fontId="251" fillId="50" borderId="22" xfId="12" quotePrefix="1" applyNumberFormat="1" applyFont="1" applyFill="1" applyBorder="1" applyAlignment="1">
      <alignment horizontal="right" vertical="center"/>
    </xf>
    <xf numFmtId="0" fontId="6" fillId="50" borderId="17" xfId="12" quotePrefix="1" applyFont="1" applyFill="1" applyBorder="1" applyAlignment="1">
      <alignment horizontal="right" vertical="center"/>
    </xf>
    <xf numFmtId="0" fontId="3" fillId="50" borderId="23" xfId="12" applyFont="1" applyFill="1" applyBorder="1" applyAlignment="1">
      <alignment horizontal="left" vertical="center" wrapText="1"/>
    </xf>
    <xf numFmtId="3" fontId="169" fillId="23" borderId="10" xfId="4" applyNumberFormat="1" applyFont="1" applyFill="1" applyBorder="1" applyAlignment="1" applyProtection="1">
      <alignment horizontal="center" vertical="center" wrapText="1"/>
    </xf>
    <xf numFmtId="0" fontId="3" fillId="0" borderId="0" xfId="12" quotePrefix="1" applyNumberFormat="1" applyFont="1" applyFill="1" applyBorder="1" applyAlignment="1">
      <alignment horizontal="right"/>
    </xf>
    <xf numFmtId="0" fontId="57" fillId="15" borderId="73" xfId="0" quotePrefix="1" applyFont="1" applyFill="1" applyBorder="1" applyAlignment="1" applyProtection="1">
      <alignment horizontal="left"/>
    </xf>
    <xf numFmtId="0" fontId="34" fillId="15" borderId="53" xfId="0" quotePrefix="1" applyFont="1" applyFill="1" applyBorder="1" applyAlignment="1" applyProtection="1">
      <alignment horizontal="left"/>
    </xf>
    <xf numFmtId="3" fontId="34" fillId="15" borderId="21" xfId="0" applyNumberFormat="1" applyFont="1" applyFill="1" applyBorder="1" applyAlignment="1" applyProtection="1"/>
    <xf numFmtId="0" fontId="34" fillId="24" borderId="55" xfId="0" quotePrefix="1" applyFont="1" applyFill="1" applyBorder="1" applyAlignment="1" applyProtection="1">
      <alignment horizontal="left"/>
    </xf>
    <xf numFmtId="0" fontId="34" fillId="24" borderId="55" xfId="0" applyFont="1" applyFill="1" applyBorder="1" applyAlignment="1" applyProtection="1">
      <alignment horizontal="left"/>
    </xf>
    <xf numFmtId="3" fontId="34" fillId="24" borderId="55" xfId="0" applyNumberFormat="1" applyFont="1" applyFill="1" applyBorder="1" applyAlignment="1" applyProtection="1"/>
    <xf numFmtId="3" fontId="34" fillId="24" borderId="24" xfId="0" applyNumberFormat="1" applyFont="1" applyFill="1" applyBorder="1" applyAlignment="1" applyProtection="1"/>
    <xf numFmtId="3" fontId="34" fillId="24" borderId="22" xfId="0" applyNumberFormat="1" applyFont="1" applyFill="1" applyBorder="1" applyAlignment="1" applyProtection="1"/>
    <xf numFmtId="3" fontId="34" fillId="24" borderId="25" xfId="0" applyNumberFormat="1" applyFont="1" applyFill="1" applyBorder="1" applyAlignment="1" applyProtection="1"/>
    <xf numFmtId="3" fontId="92" fillId="24" borderId="22" xfId="0" applyNumberFormat="1" applyFont="1" applyFill="1" applyBorder="1" applyAlignment="1" applyProtection="1">
      <alignment horizontal="center"/>
    </xf>
    <xf numFmtId="38" fontId="3" fillId="21" borderId="23" xfId="17" applyNumberFormat="1" applyFont="1" applyFill="1" applyBorder="1" applyAlignment="1" applyProtection="1"/>
    <xf numFmtId="38" fontId="3" fillId="21" borderId="102" xfId="17" applyNumberFormat="1" applyFont="1" applyFill="1" applyBorder="1" applyAlignment="1" applyProtection="1"/>
    <xf numFmtId="38" fontId="252" fillId="21" borderId="116" xfId="17" applyNumberFormat="1" applyFont="1" applyFill="1" applyBorder="1" applyAlignment="1" applyProtection="1"/>
    <xf numFmtId="38" fontId="252" fillId="21" borderId="38" xfId="17" applyNumberFormat="1" applyFont="1" applyFill="1" applyBorder="1" applyAlignment="1" applyProtection="1"/>
    <xf numFmtId="38" fontId="252" fillId="21" borderId="138" xfId="17" applyNumberFormat="1" applyFont="1" applyFill="1" applyBorder="1" applyAlignment="1" applyProtection="1"/>
    <xf numFmtId="197" fontId="253" fillId="21" borderId="57" xfId="7" applyNumberFormat="1" applyFont="1" applyFill="1" applyBorder="1" applyAlignment="1" applyProtection="1"/>
    <xf numFmtId="197" fontId="254" fillId="21" borderId="57" xfId="7" applyNumberFormat="1" applyFont="1" applyFill="1" applyBorder="1" applyAlignment="1" applyProtection="1"/>
    <xf numFmtId="197" fontId="254" fillId="21" borderId="136" xfId="7" applyNumberFormat="1" applyFont="1" applyFill="1" applyBorder="1" applyAlignment="1" applyProtection="1"/>
    <xf numFmtId="38" fontId="252" fillId="21" borderId="116" xfId="17" applyNumberFormat="1" applyFont="1" applyFill="1" applyBorder="1" applyAlignment="1" applyProtection="1">
      <alignment horizontal="center"/>
    </xf>
    <xf numFmtId="38" fontId="252" fillId="21" borderId="38" xfId="17" applyNumberFormat="1" applyFont="1" applyFill="1" applyBorder="1" applyAlignment="1" applyProtection="1">
      <alignment horizontal="center"/>
    </xf>
    <xf numFmtId="38" fontId="252" fillId="21" borderId="138" xfId="17" applyNumberFormat="1" applyFont="1" applyFill="1" applyBorder="1" applyAlignment="1" applyProtection="1">
      <alignment horizontal="center"/>
    </xf>
    <xf numFmtId="188" fontId="162" fillId="17" borderId="4" xfId="4" applyNumberFormat="1" applyFont="1" applyFill="1" applyBorder="1" applyAlignment="1" applyProtection="1">
      <alignment horizontal="center" vertical="center"/>
    </xf>
    <xf numFmtId="188" fontId="162" fillId="21" borderId="51" xfId="4" applyNumberFormat="1" applyFont="1" applyFill="1" applyBorder="1" applyAlignment="1" applyProtection="1">
      <alignment horizontal="center" vertical="center"/>
    </xf>
    <xf numFmtId="188" fontId="162" fillId="21" borderId="175" xfId="4" applyNumberFormat="1" applyFont="1" applyFill="1" applyBorder="1" applyAlignment="1" applyProtection="1">
      <alignment horizontal="center" vertical="center"/>
    </xf>
    <xf numFmtId="188" fontId="162" fillId="31" borderId="102" xfId="4" applyNumberFormat="1" applyFont="1" applyFill="1" applyBorder="1" applyAlignment="1" applyProtection="1">
      <alignment horizontal="center" vertical="center"/>
    </xf>
    <xf numFmtId="188" fontId="162" fillId="31" borderId="137" xfId="4" applyNumberFormat="1" applyFont="1" applyFill="1" applyBorder="1" applyAlignment="1" applyProtection="1">
      <alignment horizontal="center" vertical="center"/>
    </xf>
    <xf numFmtId="188" fontId="162" fillId="31" borderId="24" xfId="4" applyNumberFormat="1" applyFont="1" applyFill="1" applyBorder="1" applyAlignment="1" applyProtection="1">
      <alignment horizontal="center" vertical="center"/>
    </xf>
    <xf numFmtId="188" fontId="162" fillId="31" borderId="20" xfId="4" applyNumberFormat="1" applyFont="1" applyFill="1" applyBorder="1" applyAlignment="1" applyProtection="1">
      <alignment horizontal="center" vertical="center"/>
    </xf>
    <xf numFmtId="188" fontId="162" fillId="31" borderId="169" xfId="4" applyNumberFormat="1" applyFont="1" applyFill="1" applyBorder="1" applyAlignment="1" applyProtection="1">
      <alignment horizontal="center" vertical="center"/>
    </xf>
    <xf numFmtId="188" fontId="162" fillId="31" borderId="168" xfId="4" applyNumberFormat="1" applyFont="1" applyFill="1" applyBorder="1" applyAlignment="1" applyProtection="1">
      <alignment horizontal="center" vertical="center"/>
    </xf>
    <xf numFmtId="188" fontId="162" fillId="21" borderId="176" xfId="4" applyNumberFormat="1" applyFont="1" applyFill="1" applyBorder="1" applyAlignment="1" applyProtection="1">
      <alignment horizontal="center" vertical="center"/>
    </xf>
    <xf numFmtId="188" fontId="162" fillId="21" borderId="177" xfId="4" applyNumberFormat="1" applyFont="1" applyFill="1" applyBorder="1" applyAlignment="1" applyProtection="1">
      <alignment horizontal="center" vertical="center"/>
    </xf>
    <xf numFmtId="3" fontId="12" fillId="15" borderId="178" xfId="4" applyNumberFormat="1" applyFont="1" applyFill="1" applyBorder="1" applyAlignment="1" applyProtection="1">
      <alignment horizontal="right" vertical="center"/>
      <protection locked="0"/>
    </xf>
    <xf numFmtId="188" fontId="162" fillId="21" borderId="179" xfId="4" applyNumberFormat="1" applyFont="1" applyFill="1" applyBorder="1" applyAlignment="1" applyProtection="1">
      <alignment horizontal="center" vertical="center"/>
    </xf>
    <xf numFmtId="188" fontId="162" fillId="24" borderId="4" xfId="4" applyNumberFormat="1" applyFont="1" applyFill="1" applyBorder="1" applyAlignment="1" applyProtection="1">
      <alignment horizontal="center" vertical="center"/>
    </xf>
    <xf numFmtId="1" fontId="12" fillId="0" borderId="21" xfId="4" applyNumberFormat="1" applyFont="1" applyFill="1" applyBorder="1" applyAlignment="1" applyProtection="1">
      <alignment horizontal="center" vertical="center"/>
      <protection locked="0"/>
    </xf>
    <xf numFmtId="0" fontId="202" fillId="15" borderId="17" xfId="4" applyFont="1" applyFill="1" applyBorder="1" applyAlignment="1">
      <alignment vertical="center"/>
    </xf>
    <xf numFmtId="0" fontId="57" fillId="15" borderId="104" xfId="7" applyFont="1" applyFill="1" applyBorder="1" applyAlignment="1" applyProtection="1">
      <alignment horizontal="center"/>
    </xf>
    <xf numFmtId="0" fontId="57" fillId="15" borderId="108" xfId="7" applyFont="1" applyFill="1" applyBorder="1" applyAlignment="1" applyProtection="1">
      <alignment horizontal="center"/>
    </xf>
    <xf numFmtId="0" fontId="57" fillId="15" borderId="105" xfId="7" applyFont="1" applyFill="1" applyBorder="1" applyAlignment="1" applyProtection="1">
      <alignment horizontal="center"/>
    </xf>
    <xf numFmtId="0" fontId="256" fillId="35" borderId="94" xfId="8" applyFont="1" applyFill="1" applyBorder="1" applyAlignment="1" applyProtection="1">
      <alignment horizontal="center"/>
    </xf>
    <xf numFmtId="1" fontId="57" fillId="17" borderId="99" xfId="7" applyNumberFormat="1" applyFont="1" applyFill="1" applyBorder="1" applyAlignment="1" applyProtection="1">
      <alignment horizontal="center"/>
    </xf>
    <xf numFmtId="0" fontId="57" fillId="17" borderId="99" xfId="7" applyNumberFormat="1" applyFont="1" applyFill="1" applyBorder="1" applyAlignment="1" applyProtection="1">
      <alignment horizontal="center"/>
    </xf>
    <xf numFmtId="38" fontId="3" fillId="15" borderId="115" xfId="17" applyNumberFormat="1" applyFont="1" applyFill="1" applyBorder="1" applyAlignment="1" applyProtection="1">
      <alignment horizontal="center"/>
    </xf>
    <xf numFmtId="38" fontId="3" fillId="15" borderId="23" xfId="17" applyNumberFormat="1" applyFont="1" applyFill="1" applyBorder="1" applyAlignment="1" applyProtection="1">
      <alignment horizontal="center"/>
    </xf>
    <xf numFmtId="38" fontId="3" fillId="15" borderId="102" xfId="17" applyNumberFormat="1" applyFont="1" applyFill="1" applyBorder="1" applyAlignment="1" applyProtection="1">
      <alignment horizontal="center"/>
    </xf>
    <xf numFmtId="38" fontId="176" fillId="40" borderId="113" xfId="17" applyNumberFormat="1" applyFont="1" applyFill="1" applyBorder="1" applyAlignment="1" applyProtection="1">
      <alignment horizontal="center"/>
    </xf>
    <xf numFmtId="38" fontId="176" fillId="40" borderId="32" xfId="17" applyNumberFormat="1" applyFont="1" applyFill="1" applyBorder="1" applyAlignment="1" applyProtection="1">
      <alignment horizontal="center"/>
    </xf>
    <xf numFmtId="38" fontId="176" fillId="40" borderId="39" xfId="17" applyNumberFormat="1" applyFont="1" applyFill="1" applyBorder="1" applyAlignment="1" applyProtection="1">
      <alignment horizontal="center"/>
    </xf>
    <xf numFmtId="0" fontId="57" fillId="26" borderId="141" xfId="7" applyFont="1" applyFill="1" applyBorder="1" applyAlignment="1" applyProtection="1">
      <alignment horizontal="center"/>
    </xf>
    <xf numFmtId="0" fontId="57" fillId="26" borderId="142" xfId="7" applyFont="1" applyFill="1" applyBorder="1" applyAlignment="1" applyProtection="1">
      <alignment horizontal="center"/>
    </xf>
    <xf numFmtId="0" fontId="57" fillId="26" borderId="143" xfId="7" applyFont="1" applyFill="1" applyBorder="1" applyAlignment="1" applyProtection="1">
      <alignment horizontal="center"/>
    </xf>
    <xf numFmtId="38" fontId="3" fillId="15" borderId="132" xfId="17" applyNumberFormat="1" applyFont="1" applyFill="1" applyBorder="1" applyAlignment="1" applyProtection="1">
      <alignment horizontal="center"/>
    </xf>
    <xf numFmtId="38" fontId="3" fillId="15" borderId="99" xfId="17" applyNumberFormat="1" applyFont="1" applyFill="1" applyBorder="1" applyAlignment="1" applyProtection="1">
      <alignment horizontal="center"/>
    </xf>
    <xf numFmtId="38" fontId="3" fillId="15" borderId="133" xfId="17" applyNumberFormat="1" applyFont="1" applyFill="1" applyBorder="1" applyAlignment="1" applyProtection="1">
      <alignment horizontal="center"/>
    </xf>
    <xf numFmtId="38" fontId="12" fillId="15" borderId="113" xfId="17" applyNumberFormat="1" applyFont="1" applyFill="1" applyBorder="1" applyAlignment="1" applyProtection="1">
      <alignment horizontal="center"/>
    </xf>
    <xf numFmtId="38" fontId="12" fillId="15" borderId="32" xfId="17" applyNumberFormat="1" applyFont="1" applyFill="1" applyBorder="1" applyAlignment="1" applyProtection="1">
      <alignment horizontal="center"/>
    </xf>
    <xf numFmtId="38" fontId="12" fillId="15" borderId="39" xfId="17" applyNumberFormat="1" applyFont="1" applyFill="1" applyBorder="1" applyAlignment="1" applyProtection="1">
      <alignment horizontal="center"/>
    </xf>
    <xf numFmtId="38" fontId="6" fillId="24" borderId="31" xfId="17" applyNumberFormat="1" applyFont="1" applyFill="1" applyBorder="1" applyAlignment="1" applyProtection="1">
      <alignment horizontal="center"/>
    </xf>
    <xf numFmtId="38" fontId="6" fillId="24" borderId="16" xfId="17" applyNumberFormat="1" applyFont="1" applyFill="1" applyBorder="1" applyAlignment="1" applyProtection="1">
      <alignment horizontal="center"/>
    </xf>
    <xf numFmtId="38" fontId="6" fillId="24" borderId="88" xfId="17" applyNumberFormat="1" applyFont="1" applyFill="1" applyBorder="1" applyAlignment="1" applyProtection="1">
      <alignment horizontal="center"/>
    </xf>
    <xf numFmtId="0" fontId="57" fillId="39" borderId="141" xfId="7" quotePrefix="1" applyFont="1" applyFill="1" applyBorder="1" applyAlignment="1" applyProtection="1">
      <alignment horizontal="center"/>
    </xf>
    <xf numFmtId="0" fontId="57" fillId="39" borderId="142" xfId="7" quotePrefix="1" applyFont="1" applyFill="1" applyBorder="1" applyAlignment="1" applyProtection="1">
      <alignment horizontal="center"/>
    </xf>
    <xf numFmtId="0" fontId="57" fillId="39" borderId="143" xfId="7" quotePrefix="1" applyFont="1" applyFill="1" applyBorder="1" applyAlignment="1" applyProtection="1">
      <alignment horizontal="center"/>
    </xf>
    <xf numFmtId="38" fontId="78" fillId="15" borderId="132" xfId="17" applyNumberFormat="1" applyFont="1" applyFill="1" applyBorder="1" applyAlignment="1" applyProtection="1">
      <alignment horizontal="center"/>
    </xf>
    <xf numFmtId="38" fontId="78" fillId="15" borderId="99" xfId="17" applyNumberFormat="1" applyFont="1" applyFill="1" applyBorder="1" applyAlignment="1" applyProtection="1">
      <alignment horizontal="center"/>
    </xf>
    <xf numFmtId="38" fontId="78" fillId="15" borderId="133" xfId="17" applyNumberFormat="1" applyFont="1" applyFill="1" applyBorder="1" applyAlignment="1" applyProtection="1">
      <alignment horizontal="center"/>
    </xf>
    <xf numFmtId="38" fontId="31" fillId="15" borderId="113" xfId="17" applyNumberFormat="1" applyFont="1" applyFill="1" applyBorder="1" applyAlignment="1" applyProtection="1">
      <alignment horizontal="center"/>
    </xf>
    <xf numFmtId="38" fontId="31" fillId="15" borderId="32" xfId="17" applyNumberFormat="1" applyFont="1" applyFill="1" applyBorder="1" applyAlignment="1" applyProtection="1">
      <alignment horizontal="center"/>
    </xf>
    <xf numFmtId="38" fontId="31" fillId="15" borderId="39" xfId="17" applyNumberFormat="1" applyFont="1" applyFill="1" applyBorder="1" applyAlignment="1" applyProtection="1">
      <alignment horizontal="center"/>
    </xf>
    <xf numFmtId="0" fontId="57" fillId="19" borderId="141" xfId="7" applyFont="1" applyFill="1" applyBorder="1" applyAlignment="1" applyProtection="1">
      <alignment horizontal="center"/>
    </xf>
    <xf numFmtId="0" fontId="57" fillId="19" borderId="142" xfId="7" applyFont="1" applyFill="1" applyBorder="1" applyAlignment="1" applyProtection="1">
      <alignment horizontal="center"/>
    </xf>
    <xf numFmtId="0" fontId="57" fillId="19" borderId="143" xfId="7" applyFont="1" applyFill="1" applyBorder="1" applyAlignment="1" applyProtection="1">
      <alignment horizontal="center"/>
    </xf>
    <xf numFmtId="38" fontId="3" fillId="15" borderId="113" xfId="17" applyNumberFormat="1" applyFont="1" applyFill="1" applyBorder="1" applyAlignment="1" applyProtection="1">
      <alignment horizontal="center"/>
    </xf>
    <xf numFmtId="38" fontId="3" fillId="15" borderId="32" xfId="17" applyNumberFormat="1" applyFont="1" applyFill="1" applyBorder="1" applyAlignment="1" applyProtection="1">
      <alignment horizontal="center"/>
    </xf>
    <xf numFmtId="38" fontId="3" fillId="15" borderId="39" xfId="17" applyNumberFormat="1" applyFont="1" applyFill="1" applyBorder="1" applyAlignment="1" applyProtection="1">
      <alignment horizontal="center"/>
    </xf>
    <xf numFmtId="0" fontId="256" fillId="15" borderId="17" xfId="8" applyFont="1" applyFill="1" applyBorder="1" applyAlignment="1" applyProtection="1">
      <alignment horizontal="center"/>
    </xf>
    <xf numFmtId="0" fontId="256" fillId="15" borderId="0" xfId="8" applyFont="1" applyFill="1" applyBorder="1" applyAlignment="1" applyProtection="1">
      <alignment horizontal="center"/>
    </xf>
    <xf numFmtId="0" fontId="256" fillId="15" borderId="2" xfId="8" applyFont="1" applyFill="1" applyBorder="1" applyAlignment="1" applyProtection="1">
      <alignment horizontal="center"/>
    </xf>
    <xf numFmtId="38" fontId="14" fillId="21" borderId="115" xfId="17" applyNumberFormat="1" applyFont="1" applyFill="1" applyBorder="1" applyAlignment="1" applyProtection="1">
      <alignment horizontal="center"/>
    </xf>
    <xf numFmtId="38" fontId="14" fillId="21" borderId="23" xfId="17" applyNumberFormat="1" applyFont="1" applyFill="1" applyBorder="1" applyAlignment="1" applyProtection="1">
      <alignment horizontal="center"/>
    </xf>
    <xf numFmtId="38" fontId="14" fillId="21" borderId="102" xfId="17" applyNumberFormat="1" applyFont="1" applyFill="1" applyBorder="1" applyAlignment="1" applyProtection="1">
      <alignment horizontal="center"/>
    </xf>
    <xf numFmtId="38" fontId="14" fillId="21" borderId="113" xfId="17" applyNumberFormat="1" applyFont="1" applyFill="1" applyBorder="1" applyAlignment="1" applyProtection="1">
      <alignment horizontal="center"/>
    </xf>
    <xf numFmtId="38" fontId="14" fillId="21" borderId="32" xfId="17" applyNumberFormat="1" applyFont="1" applyFill="1" applyBorder="1" applyAlignment="1" applyProtection="1">
      <alignment horizontal="center"/>
    </xf>
    <xf numFmtId="38" fontId="14" fillId="21" borderId="39" xfId="17" applyNumberFormat="1" applyFont="1" applyFill="1" applyBorder="1" applyAlignment="1" applyProtection="1">
      <alignment horizontal="center"/>
    </xf>
    <xf numFmtId="38" fontId="14" fillId="21" borderId="114" xfId="17" applyNumberFormat="1" applyFont="1" applyFill="1" applyBorder="1" applyAlignment="1" applyProtection="1">
      <alignment horizontal="center"/>
    </xf>
    <xf numFmtId="38" fontId="14" fillId="21" borderId="19" xfId="17" applyNumberFormat="1" applyFont="1" applyFill="1" applyBorder="1" applyAlignment="1" applyProtection="1">
      <alignment horizontal="center"/>
    </xf>
    <xf numFmtId="38" fontId="14" fillId="21" borderId="137" xfId="17" applyNumberFormat="1" applyFont="1" applyFill="1" applyBorder="1" applyAlignment="1" applyProtection="1">
      <alignment horizontal="center"/>
    </xf>
    <xf numFmtId="0" fontId="88" fillId="19" borderId="5" xfId="4" applyFont="1" applyFill="1" applyBorder="1" applyAlignment="1" applyProtection="1">
      <alignment horizontal="center" vertical="center"/>
    </xf>
    <xf numFmtId="0" fontId="88" fillId="19" borderId="6" xfId="4" applyFont="1" applyFill="1" applyBorder="1" applyAlignment="1" applyProtection="1">
      <alignment horizontal="center" vertical="center"/>
    </xf>
    <xf numFmtId="0" fontId="88" fillId="19" borderId="7" xfId="4" applyFont="1" applyFill="1" applyBorder="1" applyAlignment="1" applyProtection="1">
      <alignment horizontal="center" vertical="center"/>
    </xf>
    <xf numFmtId="0" fontId="88" fillId="15" borderId="31" xfId="7" applyFont="1" applyFill="1" applyBorder="1" applyAlignment="1" applyProtection="1">
      <alignment horizontal="center" vertical="center" wrapText="1"/>
    </xf>
    <xf numFmtId="0" fontId="88" fillId="15" borderId="16" xfId="7" applyFont="1" applyFill="1" applyBorder="1" applyAlignment="1" applyProtection="1">
      <alignment horizontal="center" vertical="center" wrapText="1"/>
    </xf>
    <xf numFmtId="0" fontId="88" fillId="15" borderId="88" xfId="7" applyFont="1" applyFill="1" applyBorder="1" applyAlignment="1" applyProtection="1">
      <alignment horizontal="center" vertical="center" wrapText="1"/>
    </xf>
    <xf numFmtId="38" fontId="3" fillId="21" borderId="115" xfId="17" applyNumberFormat="1" applyFont="1" applyFill="1" applyBorder="1" applyAlignment="1" applyProtection="1">
      <alignment horizontal="center" vertical="center"/>
    </xf>
    <xf numFmtId="38" fontId="3" fillId="21" borderId="23" xfId="17" applyNumberFormat="1" applyFont="1" applyFill="1" applyBorder="1" applyAlignment="1" applyProtection="1">
      <alignment horizontal="center" vertical="center"/>
    </xf>
    <xf numFmtId="38" fontId="3" fillId="21" borderId="102" xfId="17" applyNumberFormat="1" applyFont="1" applyFill="1" applyBorder="1" applyAlignment="1" applyProtection="1">
      <alignment horizontal="center" vertical="center"/>
    </xf>
    <xf numFmtId="0" fontId="203" fillId="15" borderId="100" xfId="4" quotePrefix="1" applyFont="1" applyFill="1" applyBorder="1" applyAlignment="1" applyProtection="1">
      <alignment horizontal="center" vertical="center"/>
    </xf>
    <xf numFmtId="0" fontId="203" fillId="15" borderId="16" xfId="4" quotePrefix="1" applyFont="1" applyFill="1" applyBorder="1" applyAlignment="1" applyProtection="1">
      <alignment horizontal="center" vertical="center"/>
    </xf>
    <xf numFmtId="0" fontId="203" fillId="15" borderId="4" xfId="4" quotePrefix="1" applyFont="1" applyFill="1" applyBorder="1" applyAlignment="1" applyProtection="1">
      <alignment horizontal="center" vertical="center"/>
    </xf>
    <xf numFmtId="186" fontId="151" fillId="15" borderId="100" xfId="2" applyNumberFormat="1" applyFill="1" applyBorder="1" applyAlignment="1" applyProtection="1">
      <alignment horizontal="center" vertical="center"/>
    </xf>
    <xf numFmtId="186" fontId="210" fillId="15" borderId="4" xfId="4" applyNumberFormat="1" applyFont="1" applyFill="1" applyBorder="1" applyAlignment="1" applyProtection="1">
      <alignment horizontal="center" vertical="center"/>
    </xf>
    <xf numFmtId="3" fontId="151" fillId="15" borderId="100" xfId="2" applyNumberFormat="1" applyFill="1" applyBorder="1" applyAlignment="1" applyProtection="1">
      <alignment horizontal="center"/>
    </xf>
    <xf numFmtId="0" fontId="210" fillId="15" borderId="16" xfId="16" applyFont="1" applyFill="1" applyBorder="1" applyAlignment="1" applyProtection="1">
      <alignment horizontal="center"/>
    </xf>
    <xf numFmtId="0" fontId="210" fillId="15" borderId="4" xfId="16" applyFont="1" applyFill="1" applyBorder="1" applyAlignment="1" applyProtection="1">
      <alignment horizontal="center"/>
    </xf>
    <xf numFmtId="1" fontId="168" fillId="24" borderId="100" xfId="4" applyNumberFormat="1" applyFont="1" applyFill="1" applyBorder="1" applyAlignment="1" applyProtection="1">
      <alignment horizontal="center" vertical="center"/>
    </xf>
    <xf numFmtId="1" fontId="168" fillId="24" borderId="4" xfId="4" applyNumberFormat="1" applyFont="1" applyFill="1" applyBorder="1" applyAlignment="1" applyProtection="1">
      <alignment horizontal="center" vertical="center"/>
    </xf>
    <xf numFmtId="0" fontId="255" fillId="17" borderId="0" xfId="7" applyFont="1" applyFill="1" applyBorder="1" applyAlignment="1" applyProtection="1">
      <alignment horizontal="center"/>
    </xf>
    <xf numFmtId="194" fontId="212" fillId="17" borderId="0" xfId="7" applyNumberFormat="1" applyFont="1" applyFill="1" applyBorder="1" applyAlignment="1" applyProtection="1">
      <alignment horizontal="center"/>
    </xf>
    <xf numFmtId="0" fontId="3" fillId="15" borderId="50" xfId="4" applyFont="1" applyFill="1" applyBorder="1" applyAlignment="1" applyProtection="1">
      <alignment horizontal="right" vertical="top" wrapText="1"/>
    </xf>
    <xf numFmtId="0" fontId="3" fillId="15" borderId="0" xfId="4" applyFont="1" applyFill="1" applyAlignment="1" applyProtection="1">
      <alignment horizontal="right" vertical="top" wrapText="1"/>
    </xf>
    <xf numFmtId="0" fontId="90" fillId="19" borderId="117" xfId="4" applyFont="1" applyFill="1" applyBorder="1" applyAlignment="1" applyProtection="1">
      <alignment horizontal="center" vertical="center" wrapText="1"/>
    </xf>
    <xf numFmtId="0" fontId="90" fillId="19" borderId="10" xfId="4" applyFont="1" applyFill="1" applyBorder="1" applyAlignment="1" applyProtection="1">
      <alignment horizontal="center" vertical="center" wrapText="1"/>
    </xf>
    <xf numFmtId="0" fontId="155" fillId="19" borderId="117" xfId="0" applyFont="1" applyFill="1" applyBorder="1" applyAlignment="1" applyProtection="1">
      <alignment horizontal="center" vertical="center" wrapText="1"/>
    </xf>
    <xf numFmtId="0" fontId="155" fillId="19" borderId="10" xfId="0" applyFont="1" applyFill="1" applyBorder="1" applyAlignment="1" applyProtection="1">
      <alignment horizontal="center" vertical="center" wrapText="1"/>
    </xf>
    <xf numFmtId="0" fontId="9" fillId="15" borderId="50" xfId="4" applyFont="1" applyFill="1" applyBorder="1" applyAlignment="1" applyProtection="1">
      <alignment horizontal="center" vertical="center"/>
    </xf>
    <xf numFmtId="3" fontId="97" fillId="15" borderId="38" xfId="0" applyNumberFormat="1" applyFont="1" applyFill="1" applyBorder="1" applyAlignment="1" applyProtection="1">
      <alignment horizontal="center" vertical="center"/>
    </xf>
    <xf numFmtId="0" fontId="3" fillId="15" borderId="0" xfId="4" applyFont="1" applyFill="1" applyAlignment="1" applyProtection="1">
      <alignment horizontal="left" vertical="center" wrapText="1"/>
    </xf>
    <xf numFmtId="0" fontId="5" fillId="15" borderId="0" xfId="4" applyFont="1" applyFill="1" applyAlignment="1" applyProtection="1">
      <alignment vertical="center" wrapText="1"/>
    </xf>
    <xf numFmtId="0" fontId="165" fillId="24" borderId="100" xfId="4" applyFont="1" applyFill="1" applyBorder="1" applyAlignment="1" applyProtection="1">
      <alignment horizontal="center" vertical="center" wrapText="1"/>
    </xf>
    <xf numFmtId="0" fontId="165" fillId="24" borderId="16" xfId="4" applyFont="1" applyFill="1" applyBorder="1" applyAlignment="1" applyProtection="1">
      <alignment horizontal="center" vertical="center" wrapText="1"/>
    </xf>
    <xf numFmtId="0" fontId="165" fillId="24" borderId="4" xfId="4" applyFont="1" applyFill="1" applyBorder="1" applyAlignment="1" applyProtection="1">
      <alignment horizontal="center" vertical="center" wrapText="1"/>
    </xf>
    <xf numFmtId="0" fontId="213" fillId="17" borderId="100" xfId="4" applyFont="1" applyFill="1" applyBorder="1" applyAlignment="1" applyProtection="1">
      <alignment horizontal="center" vertical="center" wrapText="1"/>
    </xf>
    <xf numFmtId="0" fontId="213" fillId="17" borderId="16" xfId="4" applyFont="1" applyFill="1" applyBorder="1" applyAlignment="1" applyProtection="1">
      <alignment horizontal="center" vertical="center" wrapText="1"/>
    </xf>
    <xf numFmtId="0" fontId="213" fillId="17" borderId="4" xfId="4" applyFont="1" applyFill="1" applyBorder="1" applyAlignment="1" applyProtection="1">
      <alignment horizontal="center" vertical="center" wrapText="1"/>
    </xf>
    <xf numFmtId="0" fontId="55" fillId="51" borderId="5" xfId="4" applyFont="1" applyFill="1" applyBorder="1" applyAlignment="1" applyProtection="1">
      <alignment horizontal="center" vertical="center"/>
    </xf>
    <xf numFmtId="0" fontId="55" fillId="51" borderId="6" xfId="4" applyFont="1" applyFill="1" applyBorder="1" applyAlignment="1" applyProtection="1">
      <alignment horizontal="center" vertical="center"/>
    </xf>
    <xf numFmtId="0" fontId="55" fillId="51" borderId="7" xfId="4" applyFont="1" applyFill="1" applyBorder="1" applyAlignment="1" applyProtection="1">
      <alignment horizontal="center" vertical="center"/>
    </xf>
    <xf numFmtId="0" fontId="169" fillId="23" borderId="5" xfId="0" applyFont="1" applyFill="1" applyBorder="1" applyAlignment="1" applyProtection="1">
      <alignment horizontal="center" vertical="center"/>
    </xf>
    <xf numFmtId="0" fontId="169" fillId="23" borderId="6" xfId="0" applyFont="1" applyFill="1" applyBorder="1" applyAlignment="1" applyProtection="1">
      <alignment horizontal="center" vertical="center"/>
    </xf>
    <xf numFmtId="0" fontId="169" fillId="23" borderId="7" xfId="0" applyFont="1" applyFill="1" applyBorder="1" applyAlignment="1" applyProtection="1">
      <alignment horizontal="center" vertical="center"/>
    </xf>
    <xf numFmtId="0" fontId="171" fillId="24" borderId="16" xfId="4" applyFont="1" applyFill="1" applyBorder="1" applyAlignment="1" applyProtection="1">
      <alignment vertical="center" wrapText="1"/>
    </xf>
    <xf numFmtId="0" fontId="171" fillId="24" borderId="88" xfId="4" applyFont="1" applyFill="1" applyBorder="1" applyAlignment="1" applyProtection="1">
      <alignment vertical="center" wrapText="1"/>
    </xf>
    <xf numFmtId="0" fontId="171" fillId="24" borderId="16" xfId="12" applyFont="1" applyFill="1" applyBorder="1" applyAlignment="1" applyProtection="1">
      <alignment vertical="center" wrapText="1"/>
    </xf>
    <xf numFmtId="0" fontId="171" fillId="24" borderId="88" xfId="12" applyFont="1" applyFill="1" applyBorder="1" applyAlignment="1" applyProtection="1">
      <alignment vertical="center" wrapText="1"/>
    </xf>
    <xf numFmtId="0" fontId="171" fillId="24" borderId="16" xfId="12" applyFont="1" applyFill="1" applyBorder="1" applyAlignment="1" applyProtection="1">
      <alignment horizontal="left" vertical="center"/>
    </xf>
    <xf numFmtId="0" fontId="171" fillId="24" borderId="88" xfId="12" applyFont="1" applyFill="1" applyBorder="1" applyAlignment="1" applyProtection="1">
      <alignment horizontal="left" vertical="center"/>
    </xf>
    <xf numFmtId="0" fontId="171" fillId="24" borderId="16" xfId="12" quotePrefix="1" applyFont="1" applyFill="1" applyBorder="1" applyAlignment="1" applyProtection="1">
      <alignment horizontal="left" vertical="center"/>
    </xf>
    <xf numFmtId="0" fontId="171" fillId="24" borderId="88" xfId="12" quotePrefix="1" applyFont="1" applyFill="1" applyBorder="1" applyAlignment="1" applyProtection="1">
      <alignment horizontal="left" vertical="center"/>
    </xf>
    <xf numFmtId="0" fontId="171" fillId="24" borderId="16" xfId="12" quotePrefix="1" applyFont="1" applyFill="1" applyBorder="1" applyAlignment="1" applyProtection="1">
      <alignment horizontal="left" vertical="center" wrapText="1"/>
    </xf>
    <xf numFmtId="0" fontId="171" fillId="24" borderId="88" xfId="12" quotePrefix="1" applyFont="1" applyFill="1" applyBorder="1" applyAlignment="1" applyProtection="1">
      <alignment horizontal="left" vertical="center" wrapText="1"/>
    </xf>
    <xf numFmtId="0" fontId="171" fillId="24" borderId="16" xfId="4" applyFont="1" applyFill="1" applyBorder="1" applyAlignment="1" applyProtection="1">
      <alignment horizontal="left" vertical="center"/>
    </xf>
    <xf numFmtId="0" fontId="171" fillId="24" borderId="88" xfId="4" applyFont="1" applyFill="1" applyBorder="1" applyAlignment="1" applyProtection="1">
      <alignment horizontal="left" vertical="center"/>
    </xf>
    <xf numFmtId="0" fontId="171" fillId="17" borderId="100" xfId="4" applyFont="1" applyFill="1" applyBorder="1" applyAlignment="1" applyProtection="1">
      <alignment horizontal="left" vertical="center"/>
    </xf>
    <xf numFmtId="0" fontId="171" fillId="17" borderId="88" xfId="4" applyFont="1" applyFill="1" applyBorder="1" applyAlignment="1" applyProtection="1">
      <alignment horizontal="left" vertical="center"/>
    </xf>
    <xf numFmtId="0" fontId="171" fillId="24" borderId="16" xfId="4" applyFont="1" applyFill="1" applyBorder="1" applyAlignment="1" applyProtection="1">
      <alignment horizontal="left"/>
    </xf>
    <xf numFmtId="0" fontId="171" fillId="24" borderId="88" xfId="4" applyFont="1" applyFill="1" applyBorder="1" applyAlignment="1" applyProtection="1">
      <alignment horizontal="left"/>
    </xf>
    <xf numFmtId="0" fontId="171" fillId="24" borderId="16" xfId="4" applyFont="1" applyFill="1" applyBorder="1" applyAlignment="1" applyProtection="1">
      <alignment wrapText="1"/>
    </xf>
    <xf numFmtId="0" fontId="171" fillId="24" borderId="88" xfId="4" applyFont="1" applyFill="1" applyBorder="1" applyAlignment="1" applyProtection="1">
      <alignment wrapText="1"/>
    </xf>
    <xf numFmtId="0" fontId="14" fillId="15" borderId="164" xfId="4" applyFont="1" applyFill="1" applyBorder="1" applyAlignment="1" applyProtection="1">
      <alignment horizontal="center"/>
    </xf>
    <xf numFmtId="0" fontId="14" fillId="15" borderId="12" xfId="4" applyFont="1" applyFill="1" applyBorder="1" applyAlignment="1" applyProtection="1">
      <alignment horizontal="center"/>
    </xf>
    <xf numFmtId="0" fontId="14" fillId="15" borderId="50" xfId="4" applyFont="1" applyFill="1" applyBorder="1" applyAlignment="1" applyProtection="1">
      <alignment horizontal="center" vertical="center"/>
    </xf>
    <xf numFmtId="14" fontId="40" fillId="17" borderId="100" xfId="9" applyNumberFormat="1" applyFont="1" applyFill="1" applyBorder="1" applyAlignment="1" applyProtection="1">
      <alignment horizontal="center" vertical="center"/>
      <protection locked="0"/>
    </xf>
    <xf numFmtId="14" fontId="40" fillId="17" borderId="4" xfId="9" applyNumberFormat="1" applyFont="1" applyFill="1" applyBorder="1" applyAlignment="1" applyProtection="1">
      <alignment horizontal="center" vertical="center"/>
      <protection locked="0"/>
    </xf>
    <xf numFmtId="0" fontId="151" fillId="24" borderId="100" xfId="2" applyFill="1" applyBorder="1" applyAlignment="1" applyProtection="1">
      <alignment horizontal="center" vertical="center"/>
      <protection locked="0"/>
    </xf>
    <xf numFmtId="0" fontId="57" fillId="24" borderId="16" xfId="4" applyFont="1" applyFill="1" applyBorder="1" applyAlignment="1" applyProtection="1">
      <alignment horizontal="center" vertical="center"/>
      <protection locked="0"/>
    </xf>
    <xf numFmtId="0" fontId="57" fillId="24" borderId="4" xfId="4" applyFont="1" applyFill="1" applyBorder="1" applyAlignment="1" applyProtection="1">
      <alignment horizontal="center" vertical="center"/>
      <protection locked="0"/>
    </xf>
    <xf numFmtId="1" fontId="168" fillId="24" borderId="100" xfId="4" applyNumberFormat="1" applyFont="1" applyFill="1" applyBorder="1" applyAlignment="1" applyProtection="1">
      <alignment horizontal="center" vertical="center"/>
      <protection locked="0"/>
    </xf>
    <xf numFmtId="1" fontId="168" fillId="24" borderId="4" xfId="4" applyNumberFormat="1" applyFont="1" applyFill="1" applyBorder="1" applyAlignment="1" applyProtection="1">
      <alignment horizontal="center" vertical="center"/>
      <protection locked="0"/>
    </xf>
    <xf numFmtId="0" fontId="3" fillId="15" borderId="50" xfId="4" applyFont="1" applyFill="1" applyBorder="1" applyAlignment="1">
      <alignment horizontal="right" vertical="top" wrapText="1"/>
    </xf>
    <xf numFmtId="0" fontId="3" fillId="15" borderId="0" xfId="4" applyFont="1" applyFill="1" applyAlignment="1">
      <alignment horizontal="right" vertical="top" wrapText="1"/>
    </xf>
    <xf numFmtId="0" fontId="186" fillId="26" borderId="16" xfId="12" quotePrefix="1" applyFont="1" applyFill="1" applyBorder="1" applyAlignment="1">
      <alignment horizontal="left" vertical="center" wrapText="1"/>
    </xf>
    <xf numFmtId="0" fontId="257" fillId="26" borderId="16" xfId="4" applyFont="1" applyFill="1" applyBorder="1" applyAlignment="1">
      <alignment horizontal="left" vertical="center" wrapText="1"/>
    </xf>
    <xf numFmtId="3" fontId="201" fillId="17" borderId="100" xfId="4" applyNumberFormat="1" applyFont="1" applyFill="1" applyBorder="1" applyAlignment="1" applyProtection="1">
      <alignment horizontal="center" vertical="center"/>
      <protection locked="0"/>
    </xf>
    <xf numFmtId="3" fontId="201" fillId="17" borderId="16" xfId="4" applyNumberFormat="1" applyFont="1" applyFill="1" applyBorder="1" applyAlignment="1" applyProtection="1">
      <alignment horizontal="center" vertical="center"/>
      <protection locked="0"/>
    </xf>
    <xf numFmtId="3" fontId="201" fillId="17" borderId="4" xfId="4" applyNumberFormat="1" applyFont="1" applyFill="1" applyBorder="1" applyAlignment="1" applyProtection="1">
      <alignment horizontal="center" vertical="center"/>
      <protection locked="0"/>
    </xf>
    <xf numFmtId="3" fontId="260" fillId="17" borderId="100" xfId="4" applyNumberFormat="1" applyFont="1" applyFill="1" applyBorder="1" applyAlignment="1" applyProtection="1">
      <alignment horizontal="center" vertical="center"/>
      <protection locked="0"/>
    </xf>
    <xf numFmtId="3" fontId="260" fillId="17" borderId="16" xfId="4" applyNumberFormat="1" applyFont="1" applyFill="1" applyBorder="1" applyAlignment="1" applyProtection="1">
      <alignment horizontal="center" vertical="center"/>
      <protection locked="0"/>
    </xf>
    <xf numFmtId="3" fontId="260" fillId="17" borderId="4" xfId="4" applyNumberFormat="1" applyFont="1" applyFill="1" applyBorder="1" applyAlignment="1" applyProtection="1">
      <alignment horizontal="center" vertical="center"/>
      <protection locked="0"/>
    </xf>
    <xf numFmtId="0" fontId="196" fillId="30" borderId="16" xfId="12" quotePrefix="1" applyFont="1" applyFill="1" applyBorder="1" applyAlignment="1">
      <alignment horizontal="left" vertical="center" wrapText="1"/>
    </xf>
    <xf numFmtId="0" fontId="259" fillId="30" borderId="16" xfId="4" applyFont="1" applyFill="1" applyBorder="1" applyAlignment="1">
      <alignment horizontal="left" vertical="center" wrapText="1"/>
    </xf>
    <xf numFmtId="0" fontId="196" fillId="30" borderId="16" xfId="4" applyFont="1" applyFill="1" applyBorder="1" applyAlignment="1">
      <alignment horizontal="left" vertical="center"/>
    </xf>
    <xf numFmtId="0" fontId="196" fillId="30" borderId="16" xfId="4" applyFont="1" applyFill="1" applyBorder="1" applyAlignment="1">
      <alignment horizontal="left" vertical="center" wrapText="1"/>
    </xf>
    <xf numFmtId="0" fontId="196" fillId="30" borderId="88" xfId="4" applyFont="1" applyFill="1" applyBorder="1" applyAlignment="1">
      <alignment horizontal="left" vertical="center" wrapText="1"/>
    </xf>
    <xf numFmtId="0" fontId="196" fillId="30" borderId="16" xfId="12" applyFont="1" applyFill="1" applyBorder="1" applyAlignment="1">
      <alignment horizontal="left" vertical="center"/>
    </xf>
    <xf numFmtId="0" fontId="258" fillId="30" borderId="16" xfId="4" applyFont="1" applyFill="1" applyBorder="1" applyAlignment="1">
      <alignment horizontal="left" vertical="center" wrapText="1"/>
    </xf>
    <xf numFmtId="0" fontId="196" fillId="30" borderId="16" xfId="4" applyFont="1" applyFill="1" applyBorder="1" applyAlignment="1">
      <alignment vertical="center" wrapText="1"/>
    </xf>
    <xf numFmtId="0" fontId="258" fillId="30" borderId="16" xfId="4" applyFont="1" applyFill="1" applyBorder="1" applyAlignment="1">
      <alignment vertical="center" wrapText="1"/>
    </xf>
    <xf numFmtId="0" fontId="196" fillId="30" borderId="16" xfId="12" quotePrefix="1" applyFont="1" applyFill="1" applyBorder="1" applyAlignment="1">
      <alignment horizontal="left" vertical="center"/>
    </xf>
    <xf numFmtId="0" fontId="196" fillId="30" borderId="12" xfId="12" applyFont="1" applyFill="1" applyBorder="1" applyAlignment="1">
      <alignment vertical="center" wrapText="1"/>
    </xf>
    <xf numFmtId="0" fontId="196" fillId="30" borderId="88" xfId="12" applyFont="1" applyFill="1" applyBorder="1" applyAlignment="1">
      <alignment horizontal="left" vertical="center"/>
    </xf>
    <xf numFmtId="0" fontId="196" fillId="30" borderId="16" xfId="12" applyFont="1" applyFill="1" applyBorder="1" applyAlignment="1">
      <alignment horizontal="left" vertical="center" wrapText="1"/>
    </xf>
    <xf numFmtId="0" fontId="196" fillId="30" borderId="16" xfId="12" applyFont="1" applyFill="1" applyBorder="1" applyAlignment="1">
      <alignment vertical="center" wrapText="1"/>
    </xf>
    <xf numFmtId="0" fontId="259" fillId="30" borderId="16" xfId="4" applyFont="1" applyFill="1" applyBorder="1" applyAlignment="1">
      <alignment vertical="center" wrapText="1"/>
    </xf>
    <xf numFmtId="0" fontId="213" fillId="17" borderId="100" xfId="4" applyFont="1" applyFill="1" applyBorder="1" applyAlignment="1" applyProtection="1">
      <alignment vertical="center" wrapText="1"/>
    </xf>
    <xf numFmtId="0" fontId="213" fillId="17" borderId="16" xfId="4" applyFont="1" applyFill="1" applyBorder="1" applyAlignment="1" applyProtection="1">
      <alignment vertical="center" wrapText="1"/>
    </xf>
    <xf numFmtId="0" fontId="213" fillId="17" borderId="4" xfId="4" applyFont="1" applyFill="1" applyBorder="1" applyAlignment="1" applyProtection="1">
      <alignment vertical="center" wrapText="1"/>
    </xf>
    <xf numFmtId="0" fontId="3" fillId="0" borderId="0" xfId="4" applyFont="1" applyFill="1" applyBorder="1" applyAlignment="1" applyProtection="1">
      <alignment horizontal="left" vertical="center" wrapText="1"/>
    </xf>
    <xf numFmtId="0" fontId="5" fillId="0" borderId="0" xfId="4" applyFont="1" applyFill="1" applyBorder="1" applyAlignment="1" applyProtection="1">
      <alignment vertical="center" wrapText="1"/>
    </xf>
    <xf numFmtId="0" fontId="6" fillId="7" borderId="0" xfId="4" applyFont="1" applyFill="1" applyBorder="1" applyAlignment="1">
      <alignment vertical="center" wrapText="1"/>
    </xf>
    <xf numFmtId="0" fontId="5" fillId="7" borderId="0" xfId="4" applyFont="1" applyFill="1" applyBorder="1" applyAlignment="1">
      <alignment vertical="center" wrapText="1"/>
    </xf>
    <xf numFmtId="178" fontId="3" fillId="7" borderId="0" xfId="4" applyNumberFormat="1" applyFont="1" applyFill="1" applyBorder="1" applyAlignment="1">
      <alignment horizontal="left" wrapText="1"/>
    </xf>
    <xf numFmtId="0" fontId="186" fillId="26" borderId="16" xfId="12" quotePrefix="1" applyFont="1" applyFill="1" applyBorder="1" applyAlignment="1" applyProtection="1">
      <alignment horizontal="left" vertical="center" wrapText="1"/>
    </xf>
    <xf numFmtId="0" fontId="257" fillId="26" borderId="16" xfId="4" applyFont="1" applyFill="1" applyBorder="1" applyAlignment="1" applyProtection="1">
      <alignment horizontal="left" vertical="center" wrapText="1"/>
    </xf>
    <xf numFmtId="0" fontId="3" fillId="0" borderId="0" xfId="4" applyFont="1" applyFill="1" applyAlignment="1" applyProtection="1">
      <alignment horizontal="left" vertical="center" wrapText="1"/>
    </xf>
    <xf numFmtId="0" fontId="3" fillId="7" borderId="0" xfId="4" applyFont="1" applyFill="1" applyBorder="1" applyAlignment="1">
      <alignment horizontal="left" vertical="center" wrapText="1"/>
    </xf>
    <xf numFmtId="0" fontId="3" fillId="15" borderId="0" xfId="4" applyFont="1" applyFill="1" applyAlignment="1">
      <alignment horizontal="left" vertical="center" wrapText="1"/>
    </xf>
    <xf numFmtId="0" fontId="5" fillId="15" borderId="0" xfId="4" applyFont="1" applyFill="1" applyAlignment="1">
      <alignment vertical="center" wrapText="1"/>
    </xf>
    <xf numFmtId="0" fontId="61" fillId="8" borderId="16" xfId="12" quotePrefix="1" applyFont="1" applyFill="1" applyBorder="1" applyAlignment="1" applyProtection="1">
      <alignment horizontal="left" vertical="center"/>
    </xf>
    <xf numFmtId="0" fontId="61" fillId="8" borderId="88" xfId="12" quotePrefix="1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top" wrapText="1"/>
    </xf>
    <xf numFmtId="0" fontId="165" fillId="24" borderId="100" xfId="4" applyFont="1" applyFill="1" applyBorder="1" applyAlignment="1" applyProtection="1">
      <alignment horizontal="center" vertical="center" wrapText="1"/>
      <protection locked="0"/>
    </xf>
    <xf numFmtId="0" fontId="165" fillId="24" borderId="16" xfId="4" applyFont="1" applyFill="1" applyBorder="1" applyAlignment="1" applyProtection="1">
      <alignment horizontal="center" vertical="center" wrapText="1"/>
      <protection locked="0"/>
    </xf>
    <xf numFmtId="0" fontId="165" fillId="24" borderId="4" xfId="4" applyFont="1" applyFill="1" applyBorder="1" applyAlignment="1" applyProtection="1">
      <alignment horizontal="center" vertical="center" wrapText="1"/>
      <protection locked="0"/>
    </xf>
    <xf numFmtId="0" fontId="11" fillId="51" borderId="5" xfId="4" applyFont="1" applyFill="1" applyBorder="1" applyAlignment="1" applyProtection="1">
      <alignment horizontal="center" vertical="center"/>
    </xf>
    <xf numFmtId="0" fontId="11" fillId="51" borderId="6" xfId="4" applyFont="1" applyFill="1" applyBorder="1" applyAlignment="1" applyProtection="1">
      <alignment horizontal="center" vertical="center"/>
    </xf>
    <xf numFmtId="0" fontId="11" fillId="51" borderId="7" xfId="4" applyFont="1" applyFill="1" applyBorder="1" applyAlignment="1" applyProtection="1">
      <alignment horizontal="center" vertical="center"/>
    </xf>
    <xf numFmtId="0" fontId="231" fillId="19" borderId="5" xfId="4" applyFont="1" applyFill="1" applyBorder="1" applyAlignment="1" applyProtection="1">
      <alignment horizontal="center" vertical="center"/>
    </xf>
    <xf numFmtId="0" fontId="231" fillId="19" borderId="6" xfId="4" applyFont="1" applyFill="1" applyBorder="1" applyAlignment="1" applyProtection="1">
      <alignment horizontal="center" vertical="center"/>
    </xf>
    <xf numFmtId="0" fontId="231" fillId="19" borderId="7" xfId="4" applyFont="1" applyFill="1" applyBorder="1" applyAlignment="1" applyProtection="1">
      <alignment horizontal="center" vertical="center"/>
    </xf>
    <xf numFmtId="0" fontId="64" fillId="51" borderId="5" xfId="4" applyFont="1" applyFill="1" applyBorder="1" applyAlignment="1" applyProtection="1">
      <alignment horizontal="center" vertical="center"/>
    </xf>
    <xf numFmtId="0" fontId="64" fillId="51" borderId="6" xfId="4" applyFont="1" applyFill="1" applyBorder="1" applyAlignment="1" applyProtection="1">
      <alignment horizontal="center" vertical="center"/>
    </xf>
    <xf numFmtId="0" fontId="64" fillId="51" borderId="7" xfId="4" applyFont="1" applyFill="1" applyBorder="1" applyAlignment="1" applyProtection="1">
      <alignment horizontal="center" vertical="center"/>
    </xf>
  </cellXfs>
  <cellStyles count="18">
    <cellStyle name="Hyperlink 2" xfId="3"/>
    <cellStyle name="Normal 2" xfId="4"/>
    <cellStyle name="Normal 3" xfId="5"/>
    <cellStyle name="Normal 3 2" xfId="6"/>
    <cellStyle name="Normal 4" xfId="7"/>
    <cellStyle name="Normal_B3_2013" xfId="8"/>
    <cellStyle name="Normal_BIN 7301,7311 and 6301" xfId="9"/>
    <cellStyle name="Normal_COA-2001-ZAPOVED-No-81-29012002-ANNEX" xfId="10"/>
    <cellStyle name="Normal_DOMV" xfId="11"/>
    <cellStyle name="Normal_EBK_PROJECT_2001-last" xfId="12"/>
    <cellStyle name="Normal_EBK-2002-draft" xfId="13"/>
    <cellStyle name="Normal_MAKET" xfId="14"/>
    <cellStyle name="Normal_Sheet2" xfId="15"/>
    <cellStyle name="Normal_TRIAL-BALANCE-2001-MAKET" xfId="16"/>
    <cellStyle name="Normal_ZADACHA" xfId="17"/>
    <cellStyle name="Запетая" xfId="1" builtinId="3"/>
    <cellStyle name="Нормален" xfId="0" builtinId="0"/>
    <cellStyle name="Хипервръзка" xfId="2" builtinId="8"/>
  </cellStyles>
  <dxfs count="154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FF00"/>
        <name val="Cambria"/>
        <scheme val="none"/>
      </font>
    </dxf>
    <dxf>
      <fill>
        <patternFill>
          <bgColor rgb="FFFFFF00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86" formatCode="0&quot; &quot;0&quot; &quot;0&quot; &quot;0"/>
    </dxf>
    <dxf>
      <numFmt numFmtId="193" formatCode="0000&quot; &quot;0000"/>
    </dxf>
    <dxf>
      <numFmt numFmtId="192" formatCode="0000&quot; &quot;0000&quot; &quot;0000"/>
    </dxf>
    <dxf>
      <numFmt numFmtId="191" formatCode="0000&quot; &quot;0000&quot; &quot;0000&quot; &quot;0000"/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00"/>
      </font>
      <fill>
        <patternFill>
          <bgColor rgb="FF000099"/>
        </patternFill>
      </fill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numFmt numFmtId="182" formatCode="0000"/>
    </dxf>
    <dxf>
      <numFmt numFmtId="193" formatCode="0000&quot; &quot;0000"/>
    </dxf>
    <dxf>
      <numFmt numFmtId="192" formatCode="0000&quot; &quot;0000&quot; &quot;0000"/>
    </dxf>
    <dxf>
      <numFmt numFmtId="191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theme="0"/>
      </font>
    </dxf>
    <dxf>
      <font>
        <color rgb="FFF0FDCF"/>
      </font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FFFFCC"/>
      </font>
    </dxf>
    <dxf>
      <font>
        <color rgb="FFFFFFCC"/>
      </font>
      <numFmt numFmtId="1" formatCode="0"/>
      <fill>
        <patternFill>
          <bgColor rgb="FFFFFFCC"/>
        </patternFill>
      </fill>
    </dxf>
    <dxf>
      <numFmt numFmtId="182" formatCode="0000"/>
    </dxf>
    <dxf>
      <numFmt numFmtId="193" formatCode="0000&quot; &quot;0000"/>
    </dxf>
    <dxf>
      <numFmt numFmtId="192" formatCode="0000&quot; &quot;0000&quot; &quot;0000"/>
    </dxf>
    <dxf>
      <numFmt numFmtId="191" formatCode="0000&quot; &quot;0000&quot; &quot;0000&quot; &quot;0000"/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000099"/>
        </patternFill>
      </fill>
    </dxf>
    <dxf>
      <font>
        <color theme="0"/>
      </font>
      <fill>
        <patternFill>
          <bgColor theme="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theme="0"/>
      </font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ont>
        <color rgb="FFFFFF00"/>
      </font>
      <fill>
        <patternFill>
          <bgColor rgb="FF000099"/>
        </patternFill>
      </fill>
    </dxf>
    <dxf>
      <font>
        <color rgb="FFFFFF00"/>
      </font>
      <numFmt numFmtId="190" formatCode="#,##0;\(#,##0\)"/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807720</xdr:colOff>
          <xdr:row>2</xdr:row>
          <xdr:rowOff>30480</xdr:rowOff>
        </xdr:from>
        <xdr:to>
          <xdr:col>6</xdr:col>
          <xdr:colOff>617220</xdr:colOff>
          <xdr:row>5</xdr:row>
          <xdr:rowOff>38100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E9158858-73C0-4679-AB83-D0A3FBA66C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bg-BG" sz="1600" b="0" i="0" u="none" strike="noStrike" baseline="0">
                  <a:solidFill>
                    <a:srgbClr val="000000"/>
                  </a:solidFill>
                  <a:latin typeface="Times New Roman CYR"/>
                  <a:cs typeface="Times New Roman CYR"/>
                </a:rPr>
                <a:t>КРАЙ на ПЕЧАТА (всички редове)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4229100</xdr:colOff>
          <xdr:row>2</xdr:row>
          <xdr:rowOff>30480</xdr:rowOff>
        </xdr:from>
        <xdr:to>
          <xdr:col>4</xdr:col>
          <xdr:colOff>182880</xdr:colOff>
          <xdr:row>5</xdr:row>
          <xdr:rowOff>38100</xdr:rowOff>
        </xdr:to>
        <xdr:sp macro="" textlink="">
          <xdr:nvSpPr>
            <xdr:cNvPr id="3079" name="Button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33CA1AD8-3F3F-473D-A129-DFD004D3ED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bg-BG" sz="1800" b="0" i="0" u="none" strike="noStrike" baseline="0">
                  <a:solidFill>
                    <a:srgbClr val="000000"/>
                  </a:solidFill>
                  <a:latin typeface="Times New Roman Cyr"/>
                  <a:cs typeface="Times New Roman Cyr"/>
                </a:rPr>
                <a:t>Добавяне</a:t>
              </a:r>
            </a:p>
            <a:p>
              <a:pPr algn="ctr" rtl="0">
                <a:defRPr sz="1000"/>
              </a:pPr>
              <a:r>
                <a:rPr lang="bg-BG" sz="1800" b="0" i="0" u="none" strike="noStrike" baseline="0">
                  <a:solidFill>
                    <a:srgbClr val="000000"/>
                  </a:solidFill>
                  <a:latin typeface="Times New Roman Cyr"/>
                  <a:cs typeface="Times New Roman Cyr"/>
                </a:rPr>
                <a:t> на ДЕЙНОСТ</a:t>
              </a:r>
              <a:endParaRPr lang="bg-BG" sz="1400" b="0" i="0" u="none" strike="noStrike" baseline="0">
                <a:solidFill>
                  <a:srgbClr val="000000"/>
                </a:solidFill>
                <a:latin typeface="Times New Roman CYR"/>
                <a:cs typeface="Times New Roman CYR"/>
              </a:endParaRPr>
            </a:p>
            <a:p>
              <a:pPr algn="ctr" rtl="0">
                <a:defRPr sz="1000"/>
              </a:pPr>
              <a:endParaRPr lang="bg-BG" sz="1400" b="0" i="0" u="none" strike="noStrike" baseline="0">
                <a:solidFill>
                  <a:srgbClr val="000000"/>
                </a:solidFill>
                <a:latin typeface="Times New Roman CYR"/>
                <a:cs typeface="Times New Roman CYR"/>
              </a:endParaRP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1447800</xdr:colOff>
          <xdr:row>2</xdr:row>
          <xdr:rowOff>30480</xdr:rowOff>
        </xdr:from>
        <xdr:to>
          <xdr:col>3</xdr:col>
          <xdr:colOff>3550920</xdr:colOff>
          <xdr:row>5</xdr:row>
          <xdr:rowOff>38100</xdr:rowOff>
        </xdr:to>
        <xdr:sp macro="" textlink="">
          <xdr:nvSpPr>
            <xdr:cNvPr id="3118" name="Button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81DE40A9-7842-441D-B940-A1422F239F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32004" rIns="45720" bIns="32004" anchor="ctr" upright="1"/>
            <a:lstStyle/>
            <a:p>
              <a:pPr algn="ctr" rtl="0">
                <a:defRPr sz="1000"/>
              </a:pPr>
              <a:r>
                <a:rPr lang="bg-BG" sz="1400" b="0" i="0" u="none" strike="noStrike" baseline="0">
                  <a:solidFill>
                    <a:srgbClr val="000000"/>
                  </a:solidFill>
                  <a:latin typeface="Hebar"/>
                </a:rPr>
                <a:t>Помощ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2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2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2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AA209"/>
  <sheetViews>
    <sheetView showZeros="0" zoomScale="85" zoomScaleNormal="85" workbookViewId="0">
      <pane xSplit="5" ySplit="10" topLeftCell="F11" activePane="bottomRight" state="frozen"/>
      <selection pane="topRight" activeCell="D1" sqref="D1"/>
      <selection pane="bottomLeft" activeCell="A11" sqref="A11"/>
      <selection pane="bottomRight" activeCell="B2" sqref="B2:D2"/>
    </sheetView>
  </sheetViews>
  <sheetFormatPr defaultColWidth="9.109375" defaultRowHeight="14.4"/>
  <cols>
    <col min="1" max="1" width="3.6640625" style="1358" customWidth="1"/>
    <col min="2" max="2" width="20.109375" style="1358" customWidth="1"/>
    <col min="3" max="3" width="22.44140625" style="1358" customWidth="1"/>
    <col min="4" max="4" width="34.5546875" style="1358" customWidth="1"/>
    <col min="5" max="5" width="0.6640625" style="1358" customWidth="1"/>
    <col min="6" max="7" width="17.109375" style="1358" customWidth="1"/>
    <col min="8" max="8" width="0.6640625" style="1358" customWidth="1"/>
    <col min="9" max="9" width="16.6640625" style="1358" customWidth="1"/>
    <col min="10" max="10" width="17.109375" style="1358" customWidth="1"/>
    <col min="11" max="11" width="0.6640625" style="1358" customWidth="1"/>
    <col min="12" max="12" width="17.109375" style="1358" customWidth="1"/>
    <col min="13" max="13" width="0.6640625" style="1358" customWidth="1"/>
    <col min="14" max="14" width="17.109375" style="1358" customWidth="1"/>
    <col min="15" max="15" width="3.5546875" style="1358" customWidth="1"/>
    <col min="16" max="17" width="20" style="1359" customWidth="1"/>
    <col min="18" max="18" width="1.109375" style="1359" customWidth="1"/>
    <col min="19" max="19" width="59.5546875" style="1358" customWidth="1"/>
    <col min="20" max="21" width="12.33203125" style="1358" customWidth="1"/>
    <col min="22" max="22" width="1.109375" style="1358" customWidth="1"/>
    <col min="23" max="24" width="12.33203125" style="1358" customWidth="1"/>
    <col min="25" max="26" width="9.109375" style="1358"/>
    <col min="27" max="27" width="10.44140625" style="1358" customWidth="1"/>
    <col min="28" max="16384" width="9.109375" style="1358"/>
  </cols>
  <sheetData>
    <row r="1" spans="1:27" s="1018" customFormat="1" ht="15.75" customHeight="1">
      <c r="A1" s="1006"/>
      <c r="B1" s="1007" t="s">
        <v>981</v>
      </c>
      <c r="C1" s="1007"/>
      <c r="D1" s="1007"/>
      <c r="E1" s="1008"/>
      <c r="F1" s="1009" t="s">
        <v>964</v>
      </c>
      <c r="G1" s="1010" t="s">
        <v>982</v>
      </c>
      <c r="H1" s="1008"/>
      <c r="I1" s="1011" t="s">
        <v>983</v>
      </c>
      <c r="J1" s="1011"/>
      <c r="K1" s="1008"/>
      <c r="L1" s="1012" t="s">
        <v>984</v>
      </c>
      <c r="M1" s="1008"/>
      <c r="N1" s="1013"/>
      <c r="O1" s="1008"/>
      <c r="P1" s="1014" t="s">
        <v>985</v>
      </c>
      <c r="Q1" s="1015"/>
      <c r="R1" s="1016"/>
      <c r="S1" s="1006"/>
      <c r="T1" s="1006"/>
      <c r="U1" s="1006"/>
      <c r="V1" s="1006"/>
      <c r="W1" s="1017"/>
      <c r="X1" s="1017"/>
      <c r="Y1" s="1017"/>
      <c r="Z1" s="1017"/>
      <c r="AA1" s="1017"/>
    </row>
    <row r="2" spans="1:27" s="1027" customFormat="1" ht="20.25" customHeight="1">
      <c r="A2" s="1006"/>
      <c r="B2" s="1729" t="str">
        <f>+OTCHET!B9</f>
        <v>ДГ КАЛИНКА КВ.РУДНИК</v>
      </c>
      <c r="C2" s="1730"/>
      <c r="D2" s="1731"/>
      <c r="E2" s="1019"/>
      <c r="F2" s="1020">
        <f>+OTCHET!H9</f>
        <v>0</v>
      </c>
      <c r="G2" s="1021" t="str">
        <f>+OTCHET!F12</f>
        <v>5202</v>
      </c>
      <c r="H2" s="1022"/>
      <c r="I2" s="1732">
        <f>+OTCHET!H607</f>
        <v>0</v>
      </c>
      <c r="J2" s="1733"/>
      <c r="K2" s="1013"/>
      <c r="L2" s="1734">
        <f>OTCHET!H605</f>
        <v>0</v>
      </c>
      <c r="M2" s="1735"/>
      <c r="N2" s="1736"/>
      <c r="O2" s="1023"/>
      <c r="P2" s="1024">
        <f>OTCHET!E15</f>
        <v>0</v>
      </c>
      <c r="Q2" s="1025" t="str">
        <f>OTCHET!F15</f>
        <v>БЮДЖЕТ</v>
      </c>
      <c r="R2" s="1026"/>
      <c r="S2" s="1006" t="s">
        <v>986</v>
      </c>
      <c r="T2" s="1737">
        <f>+OTCHET!I9</f>
        <v>0</v>
      </c>
      <c r="U2" s="1738"/>
      <c r="V2" s="1023"/>
      <c r="W2" s="1017"/>
      <c r="X2" s="1017"/>
      <c r="Y2" s="1017"/>
      <c r="Z2" s="1017"/>
      <c r="AA2" s="1017"/>
    </row>
    <row r="3" spans="1:27" s="1027" customFormat="1" ht="4.5" customHeight="1">
      <c r="A3" s="1006"/>
      <c r="B3" s="1028"/>
      <c r="C3" s="1028"/>
      <c r="D3" s="1028"/>
      <c r="E3" s="1019"/>
      <c r="F3" s="1029"/>
      <c r="G3" s="1023"/>
      <c r="H3" s="1022"/>
      <c r="I3" s="1023"/>
      <c r="J3" s="1023"/>
      <c r="K3" s="1022"/>
      <c r="L3" s="1013"/>
      <c r="M3" s="1008"/>
      <c r="N3" s="1013"/>
      <c r="O3" s="1023"/>
      <c r="P3" s="1030"/>
      <c r="Q3" s="1026"/>
      <c r="R3" s="1026"/>
      <c r="S3" s="1006"/>
      <c r="T3" s="1006"/>
      <c r="U3" s="1006"/>
      <c r="V3" s="1023"/>
      <c r="W3" s="1017"/>
      <c r="X3" s="1017"/>
      <c r="Y3" s="1017"/>
      <c r="Z3" s="1017"/>
      <c r="AA3" s="1017"/>
    </row>
    <row r="4" spans="1:27" s="1027" customFormat="1" ht="18.75" customHeight="1">
      <c r="A4" s="1006"/>
      <c r="B4" s="1031" t="s">
        <v>987</v>
      </c>
      <c r="C4" s="1031"/>
      <c r="D4" s="1031"/>
      <c r="E4" s="1032"/>
      <c r="F4" s="1031"/>
      <c r="G4" s="1033"/>
      <c r="H4" s="1033"/>
      <c r="I4" s="1033"/>
      <c r="J4" s="1033" t="s">
        <v>988</v>
      </c>
      <c r="K4" s="1022"/>
      <c r="L4" s="1034">
        <f>+Q4</f>
        <v>2021</v>
      </c>
      <c r="M4" s="1035"/>
      <c r="N4" s="1035"/>
      <c r="O4" s="1023"/>
      <c r="P4" s="1036" t="s">
        <v>988</v>
      </c>
      <c r="Q4" s="1034">
        <f>+OTCHET!C3</f>
        <v>2021</v>
      </c>
      <c r="R4" s="1026"/>
      <c r="S4" s="1739" t="s">
        <v>989</v>
      </c>
      <c r="T4" s="1739"/>
      <c r="U4" s="1739"/>
      <c r="V4" s="1006"/>
      <c r="W4" s="1017"/>
      <c r="X4" s="1017"/>
      <c r="Y4" s="1017"/>
      <c r="Z4" s="1017"/>
      <c r="AA4" s="1017"/>
    </row>
    <row r="5" spans="1:27" s="1027" customFormat="1" ht="2.25" customHeight="1">
      <c r="A5" s="1022"/>
      <c r="B5" s="1037"/>
      <c r="C5" s="1037"/>
      <c r="D5" s="1037"/>
      <c r="E5" s="1037"/>
      <c r="F5" s="1037"/>
      <c r="G5" s="1038"/>
      <c r="H5" s="1037"/>
      <c r="I5" s="1038"/>
      <c r="J5" s="1039"/>
      <c r="K5" s="1022"/>
      <c r="L5" s="1023"/>
      <c r="M5" s="1023"/>
      <c r="N5" s="1022"/>
      <c r="O5" s="1023"/>
      <c r="P5" s="1023"/>
      <c r="Q5" s="1040"/>
      <c r="R5" s="1026"/>
      <c r="S5" s="1006"/>
      <c r="T5" s="1006"/>
      <c r="U5" s="1006"/>
      <c r="V5" s="1006"/>
      <c r="W5" s="1017"/>
      <c r="X5" s="1017"/>
      <c r="Y5" s="1017"/>
      <c r="Z5" s="1017"/>
      <c r="AA5" s="1017"/>
    </row>
    <row r="6" spans="1:27" s="1018" customFormat="1" ht="17.25" customHeight="1">
      <c r="A6" s="1006"/>
      <c r="B6" s="1031" t="s">
        <v>990</v>
      </c>
      <c r="C6" s="1031"/>
      <c r="D6" s="1031"/>
      <c r="E6" s="1032"/>
      <c r="F6" s="1041"/>
      <c r="G6" s="1041"/>
      <c r="H6" s="1032"/>
      <c r="I6" s="1041"/>
      <c r="J6" s="1042"/>
      <c r="K6" s="1019"/>
      <c r="L6" s="1043">
        <f>OTCHET!F9</f>
        <v>44561</v>
      </c>
      <c r="M6" s="1019"/>
      <c r="N6" s="1044" t="s">
        <v>991</v>
      </c>
      <c r="O6" s="1008"/>
      <c r="P6" s="1045">
        <f>OTCHET!F9</f>
        <v>44561</v>
      </c>
      <c r="Q6" s="1044" t="s">
        <v>991</v>
      </c>
      <c r="R6" s="1046"/>
      <c r="S6" s="1740">
        <f>+Q4</f>
        <v>2021</v>
      </c>
      <c r="T6" s="1740"/>
      <c r="U6" s="1740"/>
      <c r="V6" s="1006"/>
      <c r="W6" s="1017"/>
      <c r="X6" s="1017"/>
      <c r="Y6" s="1017"/>
      <c r="Z6" s="1017"/>
      <c r="AA6" s="1017"/>
    </row>
    <row r="7" spans="1:27" s="1018" customFormat="1" ht="4.5" customHeight="1" thickBot="1">
      <c r="A7" s="1006"/>
      <c r="B7" s="1047"/>
      <c r="C7" s="1047"/>
      <c r="D7" s="1047"/>
      <c r="E7" s="1019"/>
      <c r="F7" s="1048"/>
      <c r="G7" s="1048"/>
      <c r="H7" s="1019"/>
      <c r="I7" s="1048"/>
      <c r="J7" s="1048"/>
      <c r="K7" s="1019"/>
      <c r="L7" s="1048"/>
      <c r="M7" s="1019"/>
      <c r="N7" s="1048"/>
      <c r="O7" s="1049"/>
      <c r="P7" s="1050"/>
      <c r="Q7" s="1050"/>
      <c r="R7" s="1046"/>
      <c r="S7" s="1051"/>
      <c r="T7" s="1051"/>
      <c r="U7" s="1051"/>
      <c r="V7" s="1008"/>
      <c r="W7" s="1017"/>
      <c r="X7" s="1017"/>
      <c r="Y7" s="1017"/>
      <c r="Z7" s="1017"/>
    </row>
    <row r="8" spans="1:27" s="1018" customFormat="1" ht="57" customHeight="1">
      <c r="A8" s="1006"/>
      <c r="B8" s="1052"/>
      <c r="C8" s="1053"/>
      <c r="D8" s="1054"/>
      <c r="E8" s="1019"/>
      <c r="F8" s="1055" t="s">
        <v>992</v>
      </c>
      <c r="G8" s="1056" t="s">
        <v>993</v>
      </c>
      <c r="H8" s="1019"/>
      <c r="I8" s="1057" t="s">
        <v>994</v>
      </c>
      <c r="J8" s="1058" t="s">
        <v>995</v>
      </c>
      <c r="K8" s="1019"/>
      <c r="L8" s="1059" t="s">
        <v>996</v>
      </c>
      <c r="M8" s="1019"/>
      <c r="N8" s="1060" t="s">
        <v>997</v>
      </c>
      <c r="O8" s="1061"/>
      <c r="P8" s="1062" t="s">
        <v>998</v>
      </c>
      <c r="Q8" s="1063" t="s">
        <v>999</v>
      </c>
      <c r="R8" s="1046"/>
      <c r="S8" s="1720" t="s">
        <v>968</v>
      </c>
      <c r="T8" s="1721"/>
      <c r="U8" s="1722"/>
      <c r="V8" s="1008"/>
      <c r="W8" s="1017"/>
      <c r="X8" s="1017"/>
      <c r="Y8" s="1017"/>
      <c r="Z8" s="1017"/>
    </row>
    <row r="9" spans="1:27" s="1018" customFormat="1" ht="18" customHeight="1" thickBot="1">
      <c r="A9" s="1006"/>
      <c r="B9" s="1064" t="s">
        <v>1000</v>
      </c>
      <c r="C9" s="1065"/>
      <c r="D9" s="1066"/>
      <c r="E9" s="1019"/>
      <c r="F9" s="1067">
        <f>+L4</f>
        <v>2021</v>
      </c>
      <c r="G9" s="1068">
        <f>+L6</f>
        <v>44561</v>
      </c>
      <c r="H9" s="1019"/>
      <c r="I9" s="1069">
        <f>+L4</f>
        <v>2021</v>
      </c>
      <c r="J9" s="1070">
        <f>+L6</f>
        <v>44561</v>
      </c>
      <c r="K9" s="1071"/>
      <c r="L9" s="1072">
        <f>+L6</f>
        <v>44561</v>
      </c>
      <c r="M9" s="1071"/>
      <c r="N9" s="1073">
        <f>+L6</f>
        <v>44561</v>
      </c>
      <c r="O9" s="1074"/>
      <c r="P9" s="1075">
        <f>+L4</f>
        <v>2021</v>
      </c>
      <c r="Q9" s="1073">
        <f>+L6</f>
        <v>44561</v>
      </c>
      <c r="R9" s="1046"/>
      <c r="S9" s="1723" t="s">
        <v>969</v>
      </c>
      <c r="T9" s="1724"/>
      <c r="U9" s="1725"/>
      <c r="V9" s="1076"/>
      <c r="W9" s="1017"/>
      <c r="X9" s="1017"/>
      <c r="Y9" s="1017"/>
      <c r="Z9" s="1017"/>
    </row>
    <row r="10" spans="1:27" s="1018" customFormat="1" ht="15.6">
      <c r="A10" s="1006"/>
      <c r="B10" s="1077" t="s">
        <v>1001</v>
      </c>
      <c r="C10" s="1078"/>
      <c r="D10" s="1079"/>
      <c r="E10" s="1019"/>
      <c r="F10" s="1080" t="s">
        <v>171</v>
      </c>
      <c r="G10" s="1081" t="s">
        <v>172</v>
      </c>
      <c r="H10" s="1019"/>
      <c r="I10" s="1080" t="s">
        <v>711</v>
      </c>
      <c r="J10" s="1081" t="s">
        <v>712</v>
      </c>
      <c r="K10" s="1019"/>
      <c r="L10" s="1081" t="s">
        <v>691</v>
      </c>
      <c r="M10" s="1019"/>
      <c r="N10" s="1082" t="s">
        <v>1002</v>
      </c>
      <c r="O10" s="1083"/>
      <c r="P10" s="1084" t="s">
        <v>171</v>
      </c>
      <c r="Q10" s="1085" t="s">
        <v>172</v>
      </c>
      <c r="R10" s="1046"/>
      <c r="S10" s="1086"/>
      <c r="T10" s="1087"/>
      <c r="U10" s="1088"/>
      <c r="V10" s="1076"/>
      <c r="W10" s="1017"/>
      <c r="X10" s="1017"/>
      <c r="Y10" s="1017"/>
      <c r="Z10" s="1017"/>
    </row>
    <row r="11" spans="1:27" s="1018" customFormat="1" ht="15.6">
      <c r="A11" s="1089"/>
      <c r="B11" s="1090" t="s">
        <v>1003</v>
      </c>
      <c r="C11" s="1091"/>
      <c r="D11" s="1092"/>
      <c r="E11" s="1019"/>
      <c r="F11" s="1093"/>
      <c r="G11" s="1094"/>
      <c r="H11" s="1019"/>
      <c r="I11" s="1093"/>
      <c r="J11" s="1093"/>
      <c r="K11" s="1095"/>
      <c r="L11" s="1093"/>
      <c r="M11" s="1095"/>
      <c r="N11" s="1096"/>
      <c r="O11" s="1097"/>
      <c r="P11" s="1093"/>
      <c r="Q11" s="1093"/>
      <c r="R11" s="1046"/>
      <c r="S11" s="1090" t="s">
        <v>1003</v>
      </c>
      <c r="T11" s="1091"/>
      <c r="U11" s="1092"/>
      <c r="V11" s="1076"/>
      <c r="W11" s="1017"/>
      <c r="X11" s="1017"/>
      <c r="Y11" s="1017"/>
      <c r="Z11" s="1017"/>
    </row>
    <row r="12" spans="1:27" s="1018" customFormat="1" ht="15.6">
      <c r="A12" s="1089"/>
      <c r="B12" s="1098" t="s">
        <v>1004</v>
      </c>
      <c r="C12" s="1099"/>
      <c r="D12" s="1100"/>
      <c r="E12" s="1019"/>
      <c r="F12" s="1101"/>
      <c r="G12" s="1102"/>
      <c r="H12" s="1019"/>
      <c r="I12" s="1101"/>
      <c r="J12" s="1101"/>
      <c r="K12" s="1095"/>
      <c r="L12" s="1101"/>
      <c r="M12" s="1095"/>
      <c r="N12" s="1103"/>
      <c r="O12" s="1097"/>
      <c r="P12" s="1101"/>
      <c r="Q12" s="1101"/>
      <c r="R12" s="1046"/>
      <c r="S12" s="1098" t="s">
        <v>1004</v>
      </c>
      <c r="T12" s="1099"/>
      <c r="U12" s="1100"/>
      <c r="V12" s="1076"/>
      <c r="W12" s="1017"/>
      <c r="X12" s="1017"/>
      <c r="Y12" s="1017"/>
      <c r="Z12" s="1017"/>
    </row>
    <row r="13" spans="1:27" s="1018" customFormat="1" ht="15.6">
      <c r="A13" s="1089"/>
      <c r="B13" s="1104" t="s">
        <v>1005</v>
      </c>
      <c r="C13" s="1105"/>
      <c r="D13" s="1106"/>
      <c r="E13" s="1019"/>
      <c r="F13" s="1107">
        <f>+IF($P$2=0,$P13,0)</f>
        <v>0</v>
      </c>
      <c r="G13" s="1108">
        <f>+IF($P$2=0,$Q13,0)</f>
        <v>0</v>
      </c>
      <c r="H13" s="1019"/>
      <c r="I13" s="1107">
        <f>+IF(OR($P$2=98,$P$2=42,$P$2=96,$P$2=97),$P13,0)</f>
        <v>0</v>
      </c>
      <c r="J13" s="1108">
        <f>+IF(OR($P$2=98,$P$2=42,$P$2=96,$P$2=97),$Q13,0)</f>
        <v>0</v>
      </c>
      <c r="K13" s="1095"/>
      <c r="L13" s="1108">
        <f>+IF($P$2=33,$Q13,0)</f>
        <v>0</v>
      </c>
      <c r="M13" s="1095"/>
      <c r="N13" s="1109">
        <f>+ROUND(+G13+J13+L13,0)</f>
        <v>0</v>
      </c>
      <c r="O13" s="1097"/>
      <c r="P13" s="1107">
        <f>+ROUND(OTCHET!E22+OTCHET!E28+OTCHET!E33+OTCHET!E39+OTCHET!E47+OTCHET!E52+OTCHET!E58+OTCHET!E61+OTCHET!E64+OTCHET!E65+OTCHET!E72+OTCHET!E73,0)</f>
        <v>0</v>
      </c>
      <c r="Q13" s="1108">
        <f>+ROUND(OTCHET!L22+OTCHET!L28+OTCHET!L33+OTCHET!L39+OTCHET!L47+OTCHET!L52+OTCHET!L58+OTCHET!L61+OTCHET!L64+OTCHET!L65+OTCHET!L72+OTCHET!L73,0)</f>
        <v>0</v>
      </c>
      <c r="R13" s="1046"/>
      <c r="S13" s="1684" t="s">
        <v>1006</v>
      </c>
      <c r="T13" s="1685"/>
      <c r="U13" s="1686"/>
      <c r="V13" s="1076"/>
      <c r="W13" s="1017"/>
      <c r="X13" s="1017"/>
      <c r="Y13" s="1017"/>
      <c r="Z13" s="1017"/>
    </row>
    <row r="14" spans="1:27" s="1018" customFormat="1" ht="15.6">
      <c r="A14" s="1089"/>
      <c r="B14" s="1110" t="s">
        <v>2040</v>
      </c>
      <c r="C14" s="1111"/>
      <c r="D14" s="1112"/>
      <c r="E14" s="1019"/>
      <c r="F14" s="1113">
        <f t="shared" ref="F14:F22" si="0">+IF($P$2=0,$P14,0)</f>
        <v>0</v>
      </c>
      <c r="G14" s="1114">
        <f t="shared" ref="G14:G22" si="1">+IF($P$2=0,$Q14,0)</f>
        <v>0</v>
      </c>
      <c r="H14" s="1019"/>
      <c r="I14" s="1113">
        <f t="shared" ref="I14:I22" si="2">+IF(OR($P$2=98,$P$2=42,$P$2=96,$P$2=97),$P14,0)</f>
        <v>0</v>
      </c>
      <c r="J14" s="1114">
        <f t="shared" ref="J14:J22" si="3">+IF(OR($P$2=98,$P$2=42,$P$2=96,$P$2=97),$Q14,0)</f>
        <v>0</v>
      </c>
      <c r="K14" s="1095"/>
      <c r="L14" s="1114">
        <f t="shared" ref="L14:L22" si="4">+IF($P$2=33,$Q14,0)</f>
        <v>0</v>
      </c>
      <c r="M14" s="1095"/>
      <c r="N14" s="1115">
        <f t="shared" ref="N14:N22" si="5">+ROUND(+G14+J14+L14,0)</f>
        <v>0</v>
      </c>
      <c r="O14" s="1097"/>
      <c r="P14" s="1113">
        <f>+ROUND(+OTCHET!E90+OTCHET!E93+OTCHET!E94+OTCHET!E115+OTCHET!E116,0)</f>
        <v>0</v>
      </c>
      <c r="Q14" s="1114">
        <f>+ROUND(+OTCHET!L90+OTCHET!L93+OTCHET!L94+OTCHET!L115+OTCHET!L116,0)</f>
        <v>0</v>
      </c>
      <c r="R14" s="1046"/>
      <c r="S14" s="1675" t="s">
        <v>2026</v>
      </c>
      <c r="T14" s="1676"/>
      <c r="U14" s="1677"/>
      <c r="V14" s="1076"/>
      <c r="W14" s="1017"/>
      <c r="X14" s="1017"/>
      <c r="Y14" s="1017"/>
      <c r="Z14" s="1017"/>
    </row>
    <row r="15" spans="1:27" s="1018" customFormat="1" ht="15.6">
      <c r="A15" s="1089"/>
      <c r="B15" s="1154" t="s">
        <v>2024</v>
      </c>
      <c r="C15" s="1642"/>
      <c r="D15" s="1643"/>
      <c r="E15" s="1019"/>
      <c r="F15" s="1155">
        <f>+IF($P$2=0,$P15,0)</f>
        <v>0</v>
      </c>
      <c r="G15" s="1156">
        <f>+IF($P$2=0,$Q15,0)</f>
        <v>0</v>
      </c>
      <c r="H15" s="1019"/>
      <c r="I15" s="1155">
        <f>+IF(OR($P$2=98,$P$2=42,$P$2=96,$P$2=97),$P15,0)</f>
        <v>0</v>
      </c>
      <c r="J15" s="1156">
        <f>+IF(OR($P$2=98,$P$2=42,$P$2=96,$P$2=97),$Q15,0)</f>
        <v>0</v>
      </c>
      <c r="K15" s="1095"/>
      <c r="L15" s="1156">
        <f>+IF($P$2=33,$Q15,0)</f>
        <v>0</v>
      </c>
      <c r="M15" s="1095"/>
      <c r="N15" s="1157">
        <f>+ROUND(+G15+J15+L15,0)</f>
        <v>0</v>
      </c>
      <c r="O15" s="1097"/>
      <c r="P15" s="1155">
        <f>+ROUND(+OTCHET!E115+OTCHET!E116,0)</f>
        <v>0</v>
      </c>
      <c r="Q15" s="1156">
        <f>+OTCHET!L115+OTCHET!L116</f>
        <v>0</v>
      </c>
      <c r="R15" s="1046"/>
      <c r="S15" s="1726" t="s">
        <v>2025</v>
      </c>
      <c r="T15" s="1727"/>
      <c r="U15" s="1728"/>
      <c r="V15" s="1076"/>
      <c r="W15" s="1017"/>
      <c r="X15" s="1017"/>
      <c r="Y15" s="1017"/>
      <c r="Z15" s="1017"/>
    </row>
    <row r="16" spans="1:27" s="1018" customFormat="1" ht="15.6">
      <c r="A16" s="1089"/>
      <c r="B16" s="1110" t="s">
        <v>1007</v>
      </c>
      <c r="C16" s="1111"/>
      <c r="D16" s="1112"/>
      <c r="E16" s="1019"/>
      <c r="F16" s="1113">
        <f t="shared" si="0"/>
        <v>0</v>
      </c>
      <c r="G16" s="1114">
        <f t="shared" si="1"/>
        <v>0</v>
      </c>
      <c r="H16" s="1019"/>
      <c r="I16" s="1113">
        <f t="shared" si="2"/>
        <v>0</v>
      </c>
      <c r="J16" s="1114">
        <f t="shared" si="3"/>
        <v>0</v>
      </c>
      <c r="K16" s="1095"/>
      <c r="L16" s="1114">
        <f t="shared" si="4"/>
        <v>0</v>
      </c>
      <c r="M16" s="1095"/>
      <c r="N16" s="1115">
        <f t="shared" si="5"/>
        <v>0</v>
      </c>
      <c r="O16" s="1097"/>
      <c r="P16" s="1113">
        <f>+ROUND(+OTCHET!E110+OTCHET!E111,0)</f>
        <v>0</v>
      </c>
      <c r="Q16" s="1114">
        <f>+ROUND(+OTCHET!L110+OTCHET!L111,0)</f>
        <v>0</v>
      </c>
      <c r="R16" s="1046"/>
      <c r="S16" s="1675" t="s">
        <v>1008</v>
      </c>
      <c r="T16" s="1676"/>
      <c r="U16" s="1677"/>
      <c r="V16" s="1076"/>
      <c r="W16" s="1017"/>
      <c r="X16" s="1017"/>
      <c r="Y16" s="1017"/>
      <c r="Z16" s="1017"/>
    </row>
    <row r="17" spans="1:26" s="1018" customFormat="1" ht="15.6">
      <c r="A17" s="1089"/>
      <c r="B17" s="1110" t="s">
        <v>1009</v>
      </c>
      <c r="C17" s="1111"/>
      <c r="D17" s="1112"/>
      <c r="E17" s="1019"/>
      <c r="F17" s="1113">
        <f t="shared" si="0"/>
        <v>0</v>
      </c>
      <c r="G17" s="1114">
        <f t="shared" si="1"/>
        <v>0</v>
      </c>
      <c r="H17" s="1019"/>
      <c r="I17" s="1113">
        <f t="shared" si="2"/>
        <v>0</v>
      </c>
      <c r="J17" s="1114">
        <f t="shared" si="3"/>
        <v>0</v>
      </c>
      <c r="K17" s="1095"/>
      <c r="L17" s="1114">
        <f t="shared" si="4"/>
        <v>0</v>
      </c>
      <c r="M17" s="1095"/>
      <c r="N17" s="1115">
        <f t="shared" si="5"/>
        <v>0</v>
      </c>
      <c r="O17" s="1097"/>
      <c r="P17" s="1113">
        <f>+ROUND(OTCHET!E77,0)</f>
        <v>0</v>
      </c>
      <c r="Q17" s="1114">
        <f>+ROUND(OTCHET!L77,0)</f>
        <v>0</v>
      </c>
      <c r="R17" s="1046"/>
      <c r="S17" s="1675" t="s">
        <v>1010</v>
      </c>
      <c r="T17" s="1676"/>
      <c r="U17" s="1677"/>
      <c r="V17" s="1076"/>
      <c r="W17" s="1017"/>
      <c r="X17" s="1017"/>
      <c r="Y17" s="1017"/>
      <c r="Z17" s="1017"/>
    </row>
    <row r="18" spans="1:26" s="1018" customFormat="1" ht="15.6">
      <c r="A18" s="1089"/>
      <c r="B18" s="1110" t="s">
        <v>1011</v>
      </c>
      <c r="C18" s="1111"/>
      <c r="D18" s="1112"/>
      <c r="E18" s="1019"/>
      <c r="F18" s="1113">
        <f t="shared" si="0"/>
        <v>0</v>
      </c>
      <c r="G18" s="1114">
        <f t="shared" si="1"/>
        <v>0</v>
      </c>
      <c r="H18" s="1019"/>
      <c r="I18" s="1113">
        <f t="shared" si="2"/>
        <v>0</v>
      </c>
      <c r="J18" s="1114">
        <f t="shared" si="3"/>
        <v>0</v>
      </c>
      <c r="K18" s="1095"/>
      <c r="L18" s="1114">
        <f t="shared" si="4"/>
        <v>0</v>
      </c>
      <c r="M18" s="1095"/>
      <c r="N18" s="1115">
        <f t="shared" si="5"/>
        <v>0</v>
      </c>
      <c r="O18" s="1097"/>
      <c r="P18" s="1113">
        <f>+ROUND(OTCHET!E78+OTCHET!E79,0)</f>
        <v>0</v>
      </c>
      <c r="Q18" s="1114">
        <f>+ROUND(OTCHET!L78+OTCHET!L79,0)</f>
        <v>0</v>
      </c>
      <c r="R18" s="1046"/>
      <c r="S18" s="1675" t="s">
        <v>1012</v>
      </c>
      <c r="T18" s="1676"/>
      <c r="U18" s="1677"/>
      <c r="V18" s="1076"/>
      <c r="W18" s="1017"/>
      <c r="X18" s="1017"/>
      <c r="Y18" s="1017"/>
      <c r="Z18" s="1017"/>
    </row>
    <row r="19" spans="1:26" s="1018" customFormat="1" ht="15.6">
      <c r="A19" s="1089"/>
      <c r="B19" s="1110" t="s">
        <v>1013</v>
      </c>
      <c r="C19" s="1111"/>
      <c r="D19" s="1112"/>
      <c r="E19" s="1019"/>
      <c r="F19" s="1113">
        <f t="shared" si="0"/>
        <v>0</v>
      </c>
      <c r="G19" s="1114">
        <f t="shared" si="1"/>
        <v>0</v>
      </c>
      <c r="H19" s="1019"/>
      <c r="I19" s="1113">
        <f t="shared" si="2"/>
        <v>0</v>
      </c>
      <c r="J19" s="1114">
        <f t="shared" si="3"/>
        <v>0</v>
      </c>
      <c r="K19" s="1095"/>
      <c r="L19" s="1114">
        <f t="shared" si="4"/>
        <v>0</v>
      </c>
      <c r="M19" s="1095"/>
      <c r="N19" s="1115">
        <f t="shared" si="5"/>
        <v>0</v>
      </c>
      <c r="O19" s="1097"/>
      <c r="P19" s="1113">
        <f>+ROUND(OTCHET!E137++OTCHET!E138,0)</f>
        <v>0</v>
      </c>
      <c r="Q19" s="1114">
        <f>+ROUND(OTCHET!L137++OTCHET!L138,0)</f>
        <v>0</v>
      </c>
      <c r="R19" s="1046"/>
      <c r="S19" s="1675" t="s">
        <v>1014</v>
      </c>
      <c r="T19" s="1676"/>
      <c r="U19" s="1677"/>
      <c r="V19" s="1076"/>
      <c r="W19" s="1017"/>
      <c r="X19" s="1017"/>
      <c r="Y19" s="1017"/>
      <c r="Z19" s="1017"/>
    </row>
    <row r="20" spans="1:26" s="1018" customFormat="1" ht="15.6">
      <c r="A20" s="1089"/>
      <c r="B20" s="1110" t="s">
        <v>1015</v>
      </c>
      <c r="C20" s="1111"/>
      <c r="D20" s="1112"/>
      <c r="E20" s="1019"/>
      <c r="F20" s="1113">
        <f t="shared" si="0"/>
        <v>0</v>
      </c>
      <c r="G20" s="1114">
        <f t="shared" si="1"/>
        <v>0</v>
      </c>
      <c r="H20" s="1019"/>
      <c r="I20" s="1113">
        <f t="shared" si="2"/>
        <v>0</v>
      </c>
      <c r="J20" s="1114">
        <f t="shared" si="3"/>
        <v>0</v>
      </c>
      <c r="K20" s="1095"/>
      <c r="L20" s="1114">
        <f t="shared" si="4"/>
        <v>0</v>
      </c>
      <c r="M20" s="1095"/>
      <c r="N20" s="1115">
        <f t="shared" si="5"/>
        <v>0</v>
      </c>
      <c r="O20" s="1097"/>
      <c r="P20" s="1113">
        <f>+ROUND(+SUM(OTCHET!E81:E89),0)</f>
        <v>0</v>
      </c>
      <c r="Q20" s="1114">
        <f>+ROUND(+SUM(OTCHET!L81:L89),0)</f>
        <v>0</v>
      </c>
      <c r="R20" s="1046"/>
      <c r="S20" s="1675" t="s">
        <v>1016</v>
      </c>
      <c r="T20" s="1676"/>
      <c r="U20" s="1677"/>
      <c r="V20" s="1076"/>
      <c r="W20" s="1017"/>
      <c r="X20" s="1017"/>
      <c r="Y20" s="1017"/>
      <c r="Z20" s="1017"/>
    </row>
    <row r="21" spans="1:26" s="1018" customFormat="1" ht="15.6">
      <c r="A21" s="1089"/>
      <c r="B21" s="1110" t="s">
        <v>1017</v>
      </c>
      <c r="C21" s="1111"/>
      <c r="D21" s="1112"/>
      <c r="E21" s="1019"/>
      <c r="F21" s="1113">
        <f t="shared" si="0"/>
        <v>0</v>
      </c>
      <c r="G21" s="1114">
        <f t="shared" si="1"/>
        <v>0</v>
      </c>
      <c r="H21" s="1019"/>
      <c r="I21" s="1113">
        <f t="shared" si="2"/>
        <v>0</v>
      </c>
      <c r="J21" s="1114">
        <f t="shared" si="3"/>
        <v>0</v>
      </c>
      <c r="K21" s="1095"/>
      <c r="L21" s="1114">
        <f t="shared" si="4"/>
        <v>0</v>
      </c>
      <c r="M21" s="1095"/>
      <c r="N21" s="1115">
        <f t="shared" si="5"/>
        <v>0</v>
      </c>
      <c r="O21" s="1097"/>
      <c r="P21" s="1113">
        <f>+ROUND(OTCHET!E75+OTCHET!E76+OTCHET!E80,0)</f>
        <v>0</v>
      </c>
      <c r="Q21" s="1114">
        <f>+ROUND(OTCHET!L75+OTCHET!L76+OTCHET!L80,0)</f>
        <v>0</v>
      </c>
      <c r="R21" s="1046"/>
      <c r="S21" s="1675" t="s">
        <v>1018</v>
      </c>
      <c r="T21" s="1676"/>
      <c r="U21" s="1677"/>
      <c r="V21" s="1076"/>
      <c r="W21" s="1017"/>
      <c r="X21" s="1017"/>
      <c r="Y21" s="1017"/>
      <c r="Z21" s="1017"/>
    </row>
    <row r="22" spans="1:26" s="1018" customFormat="1" ht="15.6">
      <c r="A22" s="1089"/>
      <c r="B22" s="1116" t="s">
        <v>1019</v>
      </c>
      <c r="C22" s="1117"/>
      <c r="D22" s="1118"/>
      <c r="E22" s="1019"/>
      <c r="F22" s="1119">
        <f t="shared" si="0"/>
        <v>0</v>
      </c>
      <c r="G22" s="1120">
        <f t="shared" si="1"/>
        <v>0</v>
      </c>
      <c r="H22" s="1019"/>
      <c r="I22" s="1119">
        <f t="shared" si="2"/>
        <v>0</v>
      </c>
      <c r="J22" s="1120">
        <f t="shared" si="3"/>
        <v>0</v>
      </c>
      <c r="K22" s="1095"/>
      <c r="L22" s="1120">
        <f t="shared" si="4"/>
        <v>0</v>
      </c>
      <c r="M22" s="1095"/>
      <c r="N22" s="1121">
        <f t="shared" si="5"/>
        <v>0</v>
      </c>
      <c r="O22" s="1097"/>
      <c r="P22" s="1119">
        <f>+ROUND(OTCHET!E113+OTCHET!E114+OTCHET!E120,0)</f>
        <v>0</v>
      </c>
      <c r="Q22" s="1120">
        <f>+ROUND(OTCHET!L113+OTCHET!L114+OTCHET!L120,0)</f>
        <v>0</v>
      </c>
      <c r="R22" s="1046"/>
      <c r="S22" s="1705" t="s">
        <v>2027</v>
      </c>
      <c r="T22" s="1706"/>
      <c r="U22" s="1707"/>
      <c r="V22" s="1076"/>
      <c r="W22" s="1017"/>
      <c r="X22" s="1017"/>
      <c r="Y22" s="1017"/>
      <c r="Z22" s="1017"/>
    </row>
    <row r="23" spans="1:26" s="1018" customFormat="1" ht="15.6">
      <c r="A23" s="1089"/>
      <c r="B23" s="1122" t="s">
        <v>1020</v>
      </c>
      <c r="C23" s="1123"/>
      <c r="D23" s="1124"/>
      <c r="E23" s="1019"/>
      <c r="F23" s="1125">
        <f>+ROUND(+SUM(F13,F14,F16,F17,F18,F19,F20,F21,F22),0)</f>
        <v>0</v>
      </c>
      <c r="G23" s="1125">
        <f>+ROUND(+SUM(G13,G14,G16,G17,G18,G19,G20,G21,G22),0)</f>
        <v>0</v>
      </c>
      <c r="H23" s="1019"/>
      <c r="I23" s="1125">
        <f>+ROUND(+SUM(I13,I14,I16,I17,I18,I19,I20,I21,I22),0)</f>
        <v>0</v>
      </c>
      <c r="J23" s="1125">
        <f>+ROUND(+SUM(J13,J14,J16,J17,J18,J19,J20,J21,J22),0)</f>
        <v>0</v>
      </c>
      <c r="K23" s="1095"/>
      <c r="L23" s="1125">
        <f>+ROUND(+SUM(L13,L14,L16,L17,L18,L19,L20,L21,L22),0)</f>
        <v>0</v>
      </c>
      <c r="M23" s="1095"/>
      <c r="N23" s="1125">
        <f>+ROUND(+SUM(N13,N14,N16,N17,N18,N19,N20,N21,N22),0)</f>
        <v>0</v>
      </c>
      <c r="O23" s="1097"/>
      <c r="P23" s="1125">
        <f>+ROUND(+SUM(P13,P14,P16,P17,P18,P19,P20,P21,P22),0)</f>
        <v>0</v>
      </c>
      <c r="Q23" s="1125">
        <f>+ROUND(+SUM(Q13,Q14,Q16,Q17,Q18,Q19,Q20,Q21,Q22),0)</f>
        <v>0</v>
      </c>
      <c r="R23" s="1046"/>
      <c r="S23" s="1690" t="s">
        <v>1021</v>
      </c>
      <c r="T23" s="1691"/>
      <c r="U23" s="1692"/>
      <c r="V23" s="1076"/>
      <c r="W23" s="1017"/>
      <c r="X23" s="1017"/>
      <c r="Y23" s="1017"/>
      <c r="Z23" s="1017"/>
    </row>
    <row r="24" spans="1:26" s="1018" customFormat="1" ht="15.6">
      <c r="A24" s="1089"/>
      <c r="B24" s="1098" t="s">
        <v>1022</v>
      </c>
      <c r="C24" s="1099"/>
      <c r="D24" s="1100"/>
      <c r="E24" s="1019"/>
      <c r="F24" s="1093"/>
      <c r="G24" s="1094"/>
      <c r="H24" s="1019"/>
      <c r="I24" s="1093"/>
      <c r="J24" s="1094"/>
      <c r="K24" s="1095"/>
      <c r="L24" s="1094"/>
      <c r="M24" s="1095"/>
      <c r="N24" s="1128"/>
      <c r="O24" s="1097"/>
      <c r="P24" s="1093"/>
      <c r="Q24" s="1094"/>
      <c r="R24" s="1046"/>
      <c r="S24" s="1098" t="s">
        <v>1022</v>
      </c>
      <c r="T24" s="1099"/>
      <c r="U24" s="1100"/>
      <c r="V24" s="1076"/>
      <c r="W24" s="1017"/>
      <c r="X24" s="1017"/>
      <c r="Y24" s="1017"/>
      <c r="Z24" s="1017"/>
    </row>
    <row r="25" spans="1:26" s="1018" customFormat="1" ht="15.6">
      <c r="A25" s="1089"/>
      <c r="B25" s="1104" t="s">
        <v>1023</v>
      </c>
      <c r="C25" s="1105"/>
      <c r="D25" s="1106"/>
      <c r="E25" s="1019"/>
      <c r="F25" s="1107">
        <f>+IF($P$2=0,$P25,0)</f>
        <v>0</v>
      </c>
      <c r="G25" s="1108">
        <f>+IF($P$2=0,$Q25,0)</f>
        <v>0</v>
      </c>
      <c r="H25" s="1019"/>
      <c r="I25" s="1107">
        <f>+IF(OR($P$2=98,$P$2=42,$P$2=96,$P$2=97),$P25,0)</f>
        <v>0</v>
      </c>
      <c r="J25" s="1108">
        <f>+IF(OR($P$2=98,$P$2=42,$P$2=96,$P$2=97),$Q25,0)</f>
        <v>0</v>
      </c>
      <c r="K25" s="1095"/>
      <c r="L25" s="1108">
        <f>+IF($P$2=33,$Q25,0)</f>
        <v>0</v>
      </c>
      <c r="M25" s="1095"/>
      <c r="N25" s="1109">
        <f>+ROUND(+G25+J25+L25,0)</f>
        <v>0</v>
      </c>
      <c r="O25" s="1097"/>
      <c r="P25" s="1107">
        <f>+ROUND(OTCHET!E135,0)</f>
        <v>0</v>
      </c>
      <c r="Q25" s="1108">
        <f>+ROUND(OTCHET!L135,0)</f>
        <v>0</v>
      </c>
      <c r="R25" s="1046"/>
      <c r="S25" s="1684" t="s">
        <v>1024</v>
      </c>
      <c r="T25" s="1685"/>
      <c r="U25" s="1686"/>
      <c r="V25" s="1076"/>
      <c r="W25" s="1017"/>
      <c r="X25" s="1017"/>
      <c r="Y25" s="1017"/>
      <c r="Z25" s="1017"/>
    </row>
    <row r="26" spans="1:26" s="1018" customFormat="1" ht="15.6">
      <c r="A26" s="1089"/>
      <c r="B26" s="1110" t="s">
        <v>1025</v>
      </c>
      <c r="C26" s="1111"/>
      <c r="D26" s="1112"/>
      <c r="E26" s="1019"/>
      <c r="F26" s="1113">
        <f>+IF($P$2=0,$P26,0)</f>
        <v>0</v>
      </c>
      <c r="G26" s="1114">
        <f>+IF($P$2=0,$Q26,0)</f>
        <v>0</v>
      </c>
      <c r="H26" s="1019"/>
      <c r="I26" s="1113">
        <f>+IF(OR($P$2=98,$P$2=42,$P$2=96,$P$2=97),$P26,0)</f>
        <v>0</v>
      </c>
      <c r="J26" s="1114">
        <f>+IF(OR($P$2=98,$P$2=42,$P$2=96,$P$2=97),$Q26,0)</f>
        <v>0</v>
      </c>
      <c r="K26" s="1095"/>
      <c r="L26" s="1114">
        <f>+IF($P$2=33,$Q26,0)</f>
        <v>0</v>
      </c>
      <c r="M26" s="1095"/>
      <c r="N26" s="1115">
        <f>+ROUND(+G26+J26+L26,0)</f>
        <v>0</v>
      </c>
      <c r="O26" s="1097"/>
      <c r="P26" s="1113">
        <f>+ROUND(+SUM(OTCHET!E126:E134)+OTCHET!E136,0)</f>
        <v>0</v>
      </c>
      <c r="Q26" s="1114">
        <f>+ROUND(+SUM(OTCHET!L126:L134)+OTCHET!L136,0)</f>
        <v>0</v>
      </c>
      <c r="R26" s="1046"/>
      <c r="S26" s="1675" t="s">
        <v>1026</v>
      </c>
      <c r="T26" s="1676"/>
      <c r="U26" s="1677"/>
      <c r="V26" s="1076"/>
      <c r="W26" s="1017"/>
      <c r="X26" s="1017"/>
      <c r="Y26" s="1017"/>
      <c r="Z26" s="1017"/>
    </row>
    <row r="27" spans="1:26" s="1018" customFormat="1" ht="15.6">
      <c r="A27" s="1089"/>
      <c r="B27" s="1116" t="s">
        <v>1027</v>
      </c>
      <c r="C27" s="1117"/>
      <c r="D27" s="1118"/>
      <c r="E27" s="1019"/>
      <c r="F27" s="1119">
        <f>+IF($P$2=0,$P27,0)</f>
        <v>0</v>
      </c>
      <c r="G27" s="1120">
        <f>+IF($P$2=0,$Q27,0)</f>
        <v>0</v>
      </c>
      <c r="H27" s="1019"/>
      <c r="I27" s="1119">
        <f>+IF(OR($P$2=98,$P$2=42,$P$2=96,$P$2=97),$P27,0)</f>
        <v>0</v>
      </c>
      <c r="J27" s="1120">
        <f>+IF(OR($P$2=98,$P$2=42,$P$2=96,$P$2=97),$Q27,0)</f>
        <v>0</v>
      </c>
      <c r="K27" s="1095"/>
      <c r="L27" s="1120">
        <f>+IF($P$2=33,$Q27,0)</f>
        <v>0</v>
      </c>
      <c r="M27" s="1095"/>
      <c r="N27" s="1121">
        <f>+ROUND(+G27+J27+L27,0)</f>
        <v>0</v>
      </c>
      <c r="O27" s="1097"/>
      <c r="P27" s="1119">
        <f>+ROUND(+OTCHET!E109,0)</f>
        <v>0</v>
      </c>
      <c r="Q27" s="1120">
        <f>+ROUND(+OTCHET!L109,0)</f>
        <v>0</v>
      </c>
      <c r="R27" s="1046"/>
      <c r="S27" s="1705" t="s">
        <v>1028</v>
      </c>
      <c r="T27" s="1706"/>
      <c r="U27" s="1707"/>
      <c r="V27" s="1076"/>
      <c r="W27" s="1017"/>
      <c r="X27" s="1017"/>
      <c r="Y27" s="1017"/>
      <c r="Z27" s="1017"/>
    </row>
    <row r="28" spans="1:26" s="1018" customFormat="1" ht="15.6">
      <c r="A28" s="1089"/>
      <c r="B28" s="1122" t="s">
        <v>1029</v>
      </c>
      <c r="C28" s="1123"/>
      <c r="D28" s="1124"/>
      <c r="E28" s="1019"/>
      <c r="F28" s="1125">
        <f>+ROUND(+SUM(F25:F27),0)</f>
        <v>0</v>
      </c>
      <c r="G28" s="1126">
        <f>+ROUND(+SUM(G25:G27),0)</f>
        <v>0</v>
      </c>
      <c r="H28" s="1019"/>
      <c r="I28" s="1125">
        <f>+ROUND(+SUM(I25:I27),0)</f>
        <v>0</v>
      </c>
      <c r="J28" s="1126">
        <f>+ROUND(+SUM(J25:J27),0)</f>
        <v>0</v>
      </c>
      <c r="K28" s="1095"/>
      <c r="L28" s="1126">
        <f>+ROUND(+SUM(L25:L27),0)</f>
        <v>0</v>
      </c>
      <c r="M28" s="1095"/>
      <c r="N28" s="1127">
        <f>+ROUND(+SUM(N25:N27),0)</f>
        <v>0</v>
      </c>
      <c r="O28" s="1097"/>
      <c r="P28" s="1125">
        <f>+ROUND(+SUM(P25:P27),0)</f>
        <v>0</v>
      </c>
      <c r="Q28" s="1126">
        <f>+ROUND(+SUM(Q25:Q27),0)</f>
        <v>0</v>
      </c>
      <c r="R28" s="1046"/>
      <c r="S28" s="1690" t="s">
        <v>1030</v>
      </c>
      <c r="T28" s="1691"/>
      <c r="U28" s="1692"/>
      <c r="V28" s="1076"/>
      <c r="W28" s="1017"/>
      <c r="X28" s="1017"/>
      <c r="Y28" s="1017"/>
      <c r="Z28" s="1017"/>
    </row>
    <row r="29" spans="1:26" s="1018" customFormat="1" ht="6" customHeight="1">
      <c r="A29" s="1089"/>
      <c r="B29" s="1129"/>
      <c r="C29" s="1130"/>
      <c r="D29" s="1131"/>
      <c r="E29" s="1019"/>
      <c r="F29" s="1101"/>
      <c r="G29" s="1102"/>
      <c r="H29" s="1019"/>
      <c r="I29" s="1101"/>
      <c r="J29" s="1102"/>
      <c r="K29" s="1095"/>
      <c r="L29" s="1102"/>
      <c r="M29" s="1095"/>
      <c r="N29" s="1132"/>
      <c r="O29" s="1097"/>
      <c r="P29" s="1101"/>
      <c r="Q29" s="1102"/>
      <c r="R29" s="1046"/>
      <c r="S29" s="1133"/>
      <c r="T29" s="1134"/>
      <c r="U29" s="1135"/>
      <c r="V29" s="1076"/>
      <c r="W29" s="1017"/>
      <c r="X29" s="1017"/>
      <c r="Y29" s="1017"/>
      <c r="Z29" s="1017"/>
    </row>
    <row r="30" spans="1:26" s="1018" customFormat="1" ht="15.6" hidden="1">
      <c r="A30" s="1089"/>
      <c r="B30" s="1136" t="s">
        <v>1031</v>
      </c>
      <c r="C30" s="1137"/>
      <c r="D30" s="1138"/>
      <c r="E30" s="1019"/>
      <c r="F30" s="1139"/>
      <c r="G30" s="1140"/>
      <c r="H30" s="1019"/>
      <c r="I30" s="1139"/>
      <c r="J30" s="1140"/>
      <c r="K30" s="1095"/>
      <c r="L30" s="1140"/>
      <c r="M30" s="1095"/>
      <c r="N30" s="1141"/>
      <c r="O30" s="1097"/>
      <c r="P30" s="1139"/>
      <c r="Q30" s="1140"/>
      <c r="R30" s="1046"/>
      <c r="S30" s="1142"/>
      <c r="T30" s="1143"/>
      <c r="U30" s="1144"/>
      <c r="V30" s="1076"/>
      <c r="W30" s="1017"/>
      <c r="X30" s="1017"/>
      <c r="Y30" s="1017"/>
      <c r="Z30" s="1017"/>
    </row>
    <row r="31" spans="1:26" s="1018" customFormat="1" ht="15.6" hidden="1">
      <c r="A31" s="1089"/>
      <c r="B31" s="1145" t="s">
        <v>1032</v>
      </c>
      <c r="C31" s="1146"/>
      <c r="D31" s="1147"/>
      <c r="E31" s="1019"/>
      <c r="F31" s="1148"/>
      <c r="G31" s="1149"/>
      <c r="H31" s="1019"/>
      <c r="I31" s="1148"/>
      <c r="J31" s="1149"/>
      <c r="K31" s="1095"/>
      <c r="L31" s="1149"/>
      <c r="M31" s="1095"/>
      <c r="N31" s="1150"/>
      <c r="O31" s="1097"/>
      <c r="P31" s="1148"/>
      <c r="Q31" s="1149"/>
      <c r="R31" s="1046"/>
      <c r="S31" s="1151"/>
      <c r="T31" s="1152"/>
      <c r="U31" s="1153"/>
      <c r="V31" s="1076"/>
      <c r="W31" s="1017"/>
      <c r="X31" s="1017"/>
      <c r="Y31" s="1017"/>
      <c r="Z31" s="1017"/>
    </row>
    <row r="32" spans="1:26" s="1018" customFormat="1" ht="15.6" hidden="1">
      <c r="A32" s="1089"/>
      <c r="B32" s="1154" t="s">
        <v>1033</v>
      </c>
      <c r="C32" s="1146"/>
      <c r="D32" s="1147"/>
      <c r="E32" s="1019"/>
      <c r="F32" s="1155"/>
      <c r="G32" s="1156"/>
      <c r="H32" s="1019"/>
      <c r="I32" s="1155"/>
      <c r="J32" s="1156"/>
      <c r="K32" s="1095"/>
      <c r="L32" s="1156"/>
      <c r="M32" s="1095"/>
      <c r="N32" s="1157"/>
      <c r="O32" s="1097"/>
      <c r="P32" s="1155"/>
      <c r="Q32" s="1156"/>
      <c r="R32" s="1046"/>
      <c r="S32" s="1158"/>
      <c r="T32" s="1159"/>
      <c r="U32" s="1160"/>
      <c r="V32" s="1076"/>
      <c r="W32" s="1017"/>
      <c r="X32" s="1017"/>
      <c r="Y32" s="1017"/>
      <c r="Z32" s="1017"/>
    </row>
    <row r="33" spans="1:26" s="1018" customFormat="1" ht="15.6" hidden="1">
      <c r="A33" s="1089"/>
      <c r="B33" s="1154" t="s">
        <v>1034</v>
      </c>
      <c r="C33" s="1146"/>
      <c r="D33" s="1147"/>
      <c r="E33" s="1019"/>
      <c r="F33" s="1155"/>
      <c r="G33" s="1156"/>
      <c r="H33" s="1019"/>
      <c r="I33" s="1155"/>
      <c r="J33" s="1156"/>
      <c r="K33" s="1095"/>
      <c r="L33" s="1156"/>
      <c r="M33" s="1095"/>
      <c r="N33" s="1157"/>
      <c r="O33" s="1097"/>
      <c r="P33" s="1155"/>
      <c r="Q33" s="1156"/>
      <c r="R33" s="1046"/>
      <c r="S33" s="1158"/>
      <c r="T33" s="1159"/>
      <c r="U33" s="1160"/>
      <c r="V33" s="1076"/>
      <c r="W33" s="1017"/>
      <c r="X33" s="1017"/>
      <c r="Y33" s="1017"/>
      <c r="Z33" s="1017"/>
    </row>
    <row r="34" spans="1:26" s="1018" customFormat="1" ht="15.6" hidden="1">
      <c r="A34" s="1089"/>
      <c r="B34" s="1161" t="s">
        <v>1035</v>
      </c>
      <c r="C34" s="1146"/>
      <c r="D34" s="1147"/>
      <c r="E34" s="1019"/>
      <c r="F34" s="1162"/>
      <c r="G34" s="1163"/>
      <c r="H34" s="1019"/>
      <c r="I34" s="1162"/>
      <c r="J34" s="1163"/>
      <c r="K34" s="1095"/>
      <c r="L34" s="1163"/>
      <c r="M34" s="1095"/>
      <c r="N34" s="1164"/>
      <c r="O34" s="1097"/>
      <c r="P34" s="1162"/>
      <c r="Q34" s="1163"/>
      <c r="R34" s="1046"/>
      <c r="S34" s="1165"/>
      <c r="T34" s="1166"/>
      <c r="U34" s="1167"/>
      <c r="V34" s="1076"/>
      <c r="W34" s="1017"/>
      <c r="X34" s="1017"/>
      <c r="Y34" s="1017"/>
      <c r="Z34" s="1017"/>
    </row>
    <row r="35" spans="1:26" s="1018" customFormat="1" ht="15.6">
      <c r="A35" s="1089"/>
      <c r="B35" s="1122" t="s">
        <v>1036</v>
      </c>
      <c r="C35" s="1123"/>
      <c r="D35" s="1124"/>
      <c r="E35" s="1019"/>
      <c r="F35" s="1125">
        <f>+IF($P$2=0,$P35,0)</f>
        <v>0</v>
      </c>
      <c r="G35" s="1126">
        <f>+IF($P$2=0,$Q35,0)</f>
        <v>0</v>
      </c>
      <c r="H35" s="1019"/>
      <c r="I35" s="1125">
        <f>+IF(OR($P$2=98,$P$2=42,$P$2=96,$P$2=97),$P35,0)</f>
        <v>0</v>
      </c>
      <c r="J35" s="1126">
        <f>+IF(OR($P$2=98,$P$2=42,$P$2=96,$P$2=97),$Q35,0)</f>
        <v>0</v>
      </c>
      <c r="K35" s="1095"/>
      <c r="L35" s="1126">
        <f>+IF($P$2=33,$Q35,0)</f>
        <v>0</v>
      </c>
      <c r="M35" s="1095"/>
      <c r="N35" s="1127">
        <f t="shared" ref="N35:N40" si="6">+ROUND(+G35+J35+L35,0)</f>
        <v>0</v>
      </c>
      <c r="O35" s="1097"/>
      <c r="P35" s="1125">
        <f>+ROUND(+OTCHET!E121+OTCHET!E119,0)</f>
        <v>0</v>
      </c>
      <c r="Q35" s="1126">
        <f>+ROUND(+OTCHET!L121+OTCHET!L119,0)</f>
        <v>0</v>
      </c>
      <c r="R35" s="1046"/>
      <c r="S35" s="1690" t="s">
        <v>1037</v>
      </c>
      <c r="T35" s="1691"/>
      <c r="U35" s="1692"/>
      <c r="V35" s="1076"/>
      <c r="W35" s="1017"/>
      <c r="X35" s="1017"/>
      <c r="Y35" s="1017"/>
      <c r="Z35" s="1017"/>
    </row>
    <row r="36" spans="1:26" s="1018" customFormat="1" ht="16.2">
      <c r="A36" s="1089"/>
      <c r="B36" s="1168" t="s">
        <v>1038</v>
      </c>
      <c r="C36" s="1169"/>
      <c r="D36" s="1170"/>
      <c r="E36" s="1019"/>
      <c r="F36" s="1171">
        <f>+IF($P$2=0,$P36,0)</f>
        <v>0</v>
      </c>
      <c r="G36" s="1172">
        <f>+IF($P$2=0,$Q36,0)</f>
        <v>0</v>
      </c>
      <c r="H36" s="1019"/>
      <c r="I36" s="1171">
        <f>+IF(OR($P$2=98,$P$2=42,$P$2=96,$P$2=97),$P36,0)</f>
        <v>0</v>
      </c>
      <c r="J36" s="1172">
        <f>+IF(OR($P$2=98,$P$2=42,$P$2=96,$P$2=97),$Q36,0)</f>
        <v>0</v>
      </c>
      <c r="K36" s="1095"/>
      <c r="L36" s="1172">
        <f>+IF($P$2=33,$Q36,0)</f>
        <v>0</v>
      </c>
      <c r="M36" s="1095"/>
      <c r="N36" s="1173">
        <f t="shared" si="6"/>
        <v>0</v>
      </c>
      <c r="O36" s="1097"/>
      <c r="P36" s="1171">
        <f>+ROUND(OTCHET!E122,0)</f>
        <v>0</v>
      </c>
      <c r="Q36" s="1172">
        <f>+ROUND(OTCHET!L122,0)</f>
        <v>0</v>
      </c>
      <c r="R36" s="1046"/>
      <c r="S36" s="1717" t="s">
        <v>1039</v>
      </c>
      <c r="T36" s="1718"/>
      <c r="U36" s="1719"/>
      <c r="V36" s="1076"/>
      <c r="W36" s="1017"/>
      <c r="X36" s="1017"/>
      <c r="Y36" s="1017"/>
      <c r="Z36" s="1017"/>
    </row>
    <row r="37" spans="1:26" s="1018" customFormat="1" ht="16.2">
      <c r="A37" s="1089"/>
      <c r="B37" s="1174" t="s">
        <v>1040</v>
      </c>
      <c r="C37" s="1175"/>
      <c r="D37" s="1176"/>
      <c r="E37" s="1019"/>
      <c r="F37" s="1177">
        <f>+IF($P$2=0,$P37,0)</f>
        <v>0</v>
      </c>
      <c r="G37" s="1178">
        <f>+IF($P$2=0,$Q37,0)</f>
        <v>0</v>
      </c>
      <c r="H37" s="1019"/>
      <c r="I37" s="1177">
        <f>+IF(OR($P$2=98,$P$2=42,$P$2=96,$P$2=97),$P37,0)</f>
        <v>0</v>
      </c>
      <c r="J37" s="1178">
        <f>+IF(OR($P$2=98,$P$2=42,$P$2=96,$P$2=97),$Q37,0)</f>
        <v>0</v>
      </c>
      <c r="K37" s="1095"/>
      <c r="L37" s="1178">
        <f>+IF($P$2=33,$Q37,0)</f>
        <v>0</v>
      </c>
      <c r="M37" s="1095"/>
      <c r="N37" s="1179">
        <f t="shared" si="6"/>
        <v>0</v>
      </c>
      <c r="O37" s="1097"/>
      <c r="P37" s="1177">
        <f>+ROUND(OTCHET!E123,0)</f>
        <v>0</v>
      </c>
      <c r="Q37" s="1178">
        <f>+ROUND(OTCHET!L123,0)</f>
        <v>0</v>
      </c>
      <c r="R37" s="1046"/>
      <c r="S37" s="1711" t="s">
        <v>1041</v>
      </c>
      <c r="T37" s="1712"/>
      <c r="U37" s="1713"/>
      <c r="V37" s="1076"/>
      <c r="W37" s="1017"/>
      <c r="X37" s="1017"/>
      <c r="Y37" s="1017"/>
      <c r="Z37" s="1017"/>
    </row>
    <row r="38" spans="1:26" s="1018" customFormat="1" ht="16.2">
      <c r="A38" s="1089"/>
      <c r="B38" s="1180" t="s">
        <v>1042</v>
      </c>
      <c r="C38" s="1181"/>
      <c r="D38" s="1182"/>
      <c r="E38" s="1019"/>
      <c r="F38" s="1183">
        <f>+IF($P$2=0,$P38,0)</f>
        <v>0</v>
      </c>
      <c r="G38" s="1184">
        <f>+IF($P$2=0,$Q38,0)</f>
        <v>0</v>
      </c>
      <c r="H38" s="1019"/>
      <c r="I38" s="1183">
        <f>+IF(OR($P$2=98,$P$2=42,$P$2=96,$P$2=97),$P38,0)</f>
        <v>0</v>
      </c>
      <c r="J38" s="1184">
        <f>+IF(OR($P$2=98,$P$2=42,$P$2=96,$P$2=97),$Q38,0)</f>
        <v>0</v>
      </c>
      <c r="K38" s="1095"/>
      <c r="L38" s="1184">
        <f>+IF($P$2=33,$Q38,0)</f>
        <v>0</v>
      </c>
      <c r="M38" s="1095"/>
      <c r="N38" s="1185">
        <f t="shared" si="6"/>
        <v>0</v>
      </c>
      <c r="O38" s="1097"/>
      <c r="P38" s="1183">
        <f>+ROUND(OTCHET!E124,0)</f>
        <v>0</v>
      </c>
      <c r="Q38" s="1184">
        <f>+ROUND(OTCHET!L124,0)</f>
        <v>0</v>
      </c>
      <c r="R38" s="1046"/>
      <c r="S38" s="1714" t="s">
        <v>1043</v>
      </c>
      <c r="T38" s="1715"/>
      <c r="U38" s="1716"/>
      <c r="V38" s="1076"/>
      <c r="W38" s="1017"/>
      <c r="X38" s="1017"/>
      <c r="Y38" s="1017"/>
      <c r="Z38" s="1017"/>
    </row>
    <row r="39" spans="1:26" s="1018" customFormat="1" ht="6" customHeight="1">
      <c r="A39" s="1089"/>
      <c r="B39" s="1186"/>
      <c r="C39" s="1187"/>
      <c r="D39" s="1188"/>
      <c r="E39" s="1019"/>
      <c r="F39" s="1101"/>
      <c r="G39" s="1102"/>
      <c r="H39" s="1019"/>
      <c r="I39" s="1101"/>
      <c r="J39" s="1102"/>
      <c r="K39" s="1095"/>
      <c r="L39" s="1102"/>
      <c r="M39" s="1095"/>
      <c r="N39" s="1132"/>
      <c r="O39" s="1097"/>
      <c r="P39" s="1101"/>
      <c r="Q39" s="1102"/>
      <c r="R39" s="1046"/>
      <c r="S39" s="1189"/>
      <c r="T39" s="1190"/>
      <c r="U39" s="1191"/>
      <c r="V39" s="1076"/>
      <c r="W39" s="1017"/>
      <c r="X39" s="1017"/>
      <c r="Y39" s="1017"/>
      <c r="Z39" s="1017"/>
    </row>
    <row r="40" spans="1:26" s="1018" customFormat="1" ht="15.6">
      <c r="A40" s="1089"/>
      <c r="B40" s="1122" t="s">
        <v>1044</v>
      </c>
      <c r="C40" s="1123"/>
      <c r="D40" s="1124"/>
      <c r="E40" s="1019"/>
      <c r="F40" s="1125">
        <f>+IF($P$2=0,$P40,0)</f>
        <v>0</v>
      </c>
      <c r="G40" s="1126">
        <f>+IF($P$2=0,$Q40,0)</f>
        <v>0</v>
      </c>
      <c r="H40" s="1019"/>
      <c r="I40" s="1125">
        <f>+IF(OR($P$2=98,$P$2=42,$P$2=96,$P$2=97),$P40,0)</f>
        <v>0</v>
      </c>
      <c r="J40" s="1126">
        <f>+IF(OR($P$2=98,$P$2=42,$P$2=96,$P$2=97),$Q40,0)</f>
        <v>0</v>
      </c>
      <c r="K40" s="1095"/>
      <c r="L40" s="1126">
        <f>+IF($P$2=33,$Q40,0)</f>
        <v>0</v>
      </c>
      <c r="M40" s="1095"/>
      <c r="N40" s="1127">
        <f t="shared" si="6"/>
        <v>0</v>
      </c>
      <c r="O40" s="1097"/>
      <c r="P40" s="1125">
        <f>+ROUND(OTCHET!E117+OTCHET!E118,0)</f>
        <v>0</v>
      </c>
      <c r="Q40" s="1126">
        <f>+ROUND(OTCHET!L117+OTCHET!L118,0)</f>
        <v>0</v>
      </c>
      <c r="R40" s="1046"/>
      <c r="S40" s="1690" t="s">
        <v>1045</v>
      </c>
      <c r="T40" s="1691"/>
      <c r="U40" s="1692"/>
      <c r="V40" s="1076"/>
      <c r="W40" s="1017"/>
      <c r="X40" s="1017"/>
      <c r="Y40" s="1017"/>
      <c r="Z40" s="1017"/>
    </row>
    <row r="41" spans="1:26" s="1018" customFormat="1" ht="15.6">
      <c r="A41" s="1089"/>
      <c r="B41" s="1098" t="s">
        <v>1046</v>
      </c>
      <c r="C41" s="1099"/>
      <c r="D41" s="1100"/>
      <c r="E41" s="1019"/>
      <c r="F41" s="1093"/>
      <c r="G41" s="1094"/>
      <c r="H41" s="1019"/>
      <c r="I41" s="1093"/>
      <c r="J41" s="1094"/>
      <c r="K41" s="1095"/>
      <c r="L41" s="1094"/>
      <c r="M41" s="1095"/>
      <c r="N41" s="1128"/>
      <c r="O41" s="1097"/>
      <c r="P41" s="1093"/>
      <c r="Q41" s="1094"/>
      <c r="R41" s="1046"/>
      <c r="S41" s="1098" t="s">
        <v>1046</v>
      </c>
      <c r="T41" s="1099"/>
      <c r="U41" s="1100"/>
      <c r="V41" s="1076"/>
      <c r="W41" s="1017"/>
      <c r="X41" s="1017"/>
      <c r="Y41" s="1017"/>
      <c r="Z41" s="1017"/>
    </row>
    <row r="42" spans="1:26" s="1018" customFormat="1" ht="15.6">
      <c r="A42" s="1089"/>
      <c r="B42" s="1104" t="s">
        <v>1047</v>
      </c>
      <c r="C42" s="1105"/>
      <c r="D42" s="1106"/>
      <c r="E42" s="1019"/>
      <c r="F42" s="1107">
        <f>+IF($P$2=0,$P42,0)</f>
        <v>0</v>
      </c>
      <c r="G42" s="1108">
        <f>+IF($P$2=0,$Q42,0)</f>
        <v>0</v>
      </c>
      <c r="H42" s="1019"/>
      <c r="I42" s="1107">
        <f>+IF(OR($P$2=98,$P$2=42,$P$2=96,$P$2=97),$P42,0)</f>
        <v>0</v>
      </c>
      <c r="J42" s="1108">
        <f>+IF(OR($P$2=98,$P$2=42,$P$2=96,$P$2=97),$Q42,0)</f>
        <v>0</v>
      </c>
      <c r="K42" s="1095"/>
      <c r="L42" s="1108">
        <f>+IF($P$2=33,$Q42,0)</f>
        <v>0</v>
      </c>
      <c r="M42" s="1095"/>
      <c r="N42" s="1109">
        <f>+ROUND(+G42+J42+L42,0)</f>
        <v>0</v>
      </c>
      <c r="O42" s="1097"/>
      <c r="P42" s="1107">
        <f>+ROUND(OTCHET!E143+OTCHET!E144+OTCHET!E161+OTCHET!E162,0)</f>
        <v>0</v>
      </c>
      <c r="Q42" s="1108">
        <f>+ROUND(OTCHET!L143+OTCHET!L144+OTCHET!L161+OTCHET!L162,0)</f>
        <v>0</v>
      </c>
      <c r="R42" s="1046"/>
      <c r="S42" s="1684" t="s">
        <v>1048</v>
      </c>
      <c r="T42" s="1685"/>
      <c r="U42" s="1686"/>
      <c r="V42" s="1076"/>
      <c r="W42" s="1017"/>
      <c r="X42" s="1017"/>
      <c r="Y42" s="1017"/>
      <c r="Z42" s="1017"/>
    </row>
    <row r="43" spans="1:26" s="1018" customFormat="1" ht="15.6">
      <c r="A43" s="1089"/>
      <c r="B43" s="1110" t="s">
        <v>1049</v>
      </c>
      <c r="C43" s="1111"/>
      <c r="D43" s="1112"/>
      <c r="E43" s="1019"/>
      <c r="F43" s="1113">
        <f>+IF($P$2=0,$P43,0)</f>
        <v>0</v>
      </c>
      <c r="G43" s="1114">
        <f>+IF($P$2=0,$Q43,0)</f>
        <v>0</v>
      </c>
      <c r="H43" s="1019"/>
      <c r="I43" s="1113">
        <f>+IF(OR($P$2=98,$P$2=42,$P$2=96,$P$2=97),$P43,0)</f>
        <v>0</v>
      </c>
      <c r="J43" s="1114">
        <f>+IF(OR($P$2=98,$P$2=42,$P$2=96,$P$2=97),$Q43,0)</f>
        <v>0</v>
      </c>
      <c r="K43" s="1095"/>
      <c r="L43" s="1114">
        <f>+IF($P$2=33,$Q43,0)</f>
        <v>0</v>
      </c>
      <c r="M43" s="1095"/>
      <c r="N43" s="1115">
        <f>+ROUND(+G43+J43+L43,0)</f>
        <v>0</v>
      </c>
      <c r="O43" s="1097"/>
      <c r="P43" s="1113">
        <f>+ROUND(+SUM(OTCHET!E145:E150)+SUM(OTCHET!E163:E168),0)</f>
        <v>0</v>
      </c>
      <c r="Q43" s="1114">
        <f>+ROUND(+SUM(OTCHET!L145:L150)+SUM(OTCHET!L163:L168),0)</f>
        <v>0</v>
      </c>
      <c r="R43" s="1046"/>
      <c r="S43" s="1675" t="s">
        <v>1050</v>
      </c>
      <c r="T43" s="1676"/>
      <c r="U43" s="1677"/>
      <c r="V43" s="1076"/>
      <c r="W43" s="1017"/>
      <c r="X43" s="1017"/>
      <c r="Y43" s="1017"/>
      <c r="Z43" s="1017"/>
    </row>
    <row r="44" spans="1:26" s="1018" customFormat="1" ht="15.6">
      <c r="A44" s="1089"/>
      <c r="B44" s="1110" t="s">
        <v>2043</v>
      </c>
      <c r="C44" s="1111"/>
      <c r="D44" s="1112"/>
      <c r="E44" s="1019"/>
      <c r="F44" s="1113">
        <f>+IF($P$2=0,$P44,0)</f>
        <v>0</v>
      </c>
      <c r="G44" s="1114">
        <f>+IF($P$2=0,$Q44,0)</f>
        <v>0</v>
      </c>
      <c r="H44" s="1019"/>
      <c r="I44" s="1113">
        <f>+IF(OR($P$2=98,$P$2=42,$P$2=96,$P$2=97),$P44,0)</f>
        <v>0</v>
      </c>
      <c r="J44" s="1114">
        <f>+IF(OR($P$2=98,$P$2=42,$P$2=96,$P$2=97),$Q44,0)</f>
        <v>0</v>
      </c>
      <c r="K44" s="1095"/>
      <c r="L44" s="1114">
        <f>+IF($P$2=33,$Q44,0)</f>
        <v>0</v>
      </c>
      <c r="M44" s="1095"/>
      <c r="N44" s="1115">
        <f>+ROUND(+G44+J44+L44,0)</f>
        <v>0</v>
      </c>
      <c r="O44" s="1097"/>
      <c r="P44" s="1113">
        <f>+ROUND(OTCHET!E151,0)</f>
        <v>0</v>
      </c>
      <c r="Q44" s="1114">
        <f>+ROUND(OTCHET!L151,0)</f>
        <v>0</v>
      </c>
      <c r="R44" s="1046"/>
      <c r="S44" s="1675" t="s">
        <v>1051</v>
      </c>
      <c r="T44" s="1676"/>
      <c r="U44" s="1677"/>
      <c r="V44" s="1076"/>
      <c r="W44" s="1017"/>
      <c r="X44" s="1017"/>
      <c r="Y44" s="1017"/>
      <c r="Z44" s="1017"/>
    </row>
    <row r="45" spans="1:26" s="1018" customFormat="1" ht="15.6">
      <c r="A45" s="1089"/>
      <c r="B45" s="1116" t="s">
        <v>1052</v>
      </c>
      <c r="C45" s="1117"/>
      <c r="D45" s="1118"/>
      <c r="E45" s="1019"/>
      <c r="F45" s="1119">
        <f>+IF($P$2=0,$P45,0)</f>
        <v>57</v>
      </c>
      <c r="G45" s="1120">
        <f>+IF($P$2=0,$Q45,0)</f>
        <v>57</v>
      </c>
      <c r="H45" s="1019"/>
      <c r="I45" s="1119">
        <f>+IF(OR($P$2=98,$P$2=42,$P$2=96,$P$2=97),$P45,0)</f>
        <v>0</v>
      </c>
      <c r="J45" s="1120">
        <f>+IF(OR($P$2=98,$P$2=42,$P$2=96,$P$2=97),$Q45,0)</f>
        <v>0</v>
      </c>
      <c r="K45" s="1095"/>
      <c r="L45" s="1120">
        <f>+IF($P$2=33,$Q45,0)</f>
        <v>0</v>
      </c>
      <c r="M45" s="1095"/>
      <c r="N45" s="1121">
        <f>+ROUND(+G45+J45+L45,0)</f>
        <v>57</v>
      </c>
      <c r="O45" s="1097"/>
      <c r="P45" s="1119">
        <f>+ROUND(OTCHET!E139,0)</f>
        <v>57</v>
      </c>
      <c r="Q45" s="1120">
        <f>+ROUND(OTCHET!L139,0)</f>
        <v>57</v>
      </c>
      <c r="R45" s="1046"/>
      <c r="S45" s="1705" t="s">
        <v>1053</v>
      </c>
      <c r="T45" s="1706"/>
      <c r="U45" s="1707"/>
      <c r="V45" s="1076"/>
      <c r="W45" s="1017"/>
      <c r="X45" s="1017"/>
      <c r="Y45" s="1017"/>
      <c r="Z45" s="1017"/>
    </row>
    <row r="46" spans="1:26" s="1018" customFormat="1" ht="15.6">
      <c r="A46" s="1089"/>
      <c r="B46" s="1122" t="s">
        <v>1054</v>
      </c>
      <c r="C46" s="1123"/>
      <c r="D46" s="1124"/>
      <c r="E46" s="1019"/>
      <c r="F46" s="1125">
        <f>+ROUND(+SUM(F42:F45),0)</f>
        <v>57</v>
      </c>
      <c r="G46" s="1126">
        <f>+ROUND(+SUM(G42:G45),0)</f>
        <v>57</v>
      </c>
      <c r="H46" s="1019"/>
      <c r="I46" s="1125">
        <f>+ROUND(+SUM(I42:I45),0)</f>
        <v>0</v>
      </c>
      <c r="J46" s="1126">
        <f>+ROUND(+SUM(J42:J45),0)</f>
        <v>0</v>
      </c>
      <c r="K46" s="1095"/>
      <c r="L46" s="1126">
        <f>+ROUND(+SUM(L42:L45),0)</f>
        <v>0</v>
      </c>
      <c r="M46" s="1095"/>
      <c r="N46" s="1127">
        <f>+ROUND(+SUM(N42:N45),0)</f>
        <v>57</v>
      </c>
      <c r="O46" s="1097"/>
      <c r="P46" s="1125">
        <f>+ROUND(+SUM(P42:P45),0)</f>
        <v>57</v>
      </c>
      <c r="Q46" s="1126">
        <f>+ROUND(+SUM(Q42:Q45),0)</f>
        <v>57</v>
      </c>
      <c r="R46" s="1046"/>
      <c r="S46" s="1690" t="s">
        <v>1055</v>
      </c>
      <c r="T46" s="1691"/>
      <c r="U46" s="1692"/>
      <c r="V46" s="1076"/>
      <c r="W46" s="1017"/>
      <c r="X46" s="1017"/>
      <c r="Y46" s="1017"/>
      <c r="Z46" s="1017"/>
    </row>
    <row r="47" spans="1:26" s="1018" customFormat="1" ht="6" customHeight="1">
      <c r="A47" s="1089"/>
      <c r="B47" s="1192"/>
      <c r="C47" s="1130"/>
      <c r="D47" s="1131"/>
      <c r="E47" s="1019"/>
      <c r="F47" s="1107"/>
      <c r="G47" s="1108"/>
      <c r="H47" s="1019"/>
      <c r="I47" s="1107"/>
      <c r="J47" s="1108"/>
      <c r="K47" s="1095"/>
      <c r="L47" s="1108"/>
      <c r="M47" s="1095"/>
      <c r="N47" s="1109"/>
      <c r="O47" s="1097"/>
      <c r="P47" s="1107"/>
      <c r="Q47" s="1108"/>
      <c r="R47" s="1046"/>
      <c r="S47" s="1193"/>
      <c r="T47" s="1194"/>
      <c r="U47" s="1195"/>
      <c r="V47" s="1076"/>
      <c r="W47" s="1017"/>
      <c r="X47" s="1017"/>
      <c r="Y47" s="1017"/>
      <c r="Z47" s="1017"/>
    </row>
    <row r="48" spans="1:26" s="1018" customFormat="1" ht="16.2" thickBot="1">
      <c r="A48" s="1089"/>
      <c r="B48" s="1196" t="s">
        <v>1056</v>
      </c>
      <c r="C48" s="1197"/>
      <c r="D48" s="1198"/>
      <c r="E48" s="1019"/>
      <c r="F48" s="1199">
        <f>+ROUND(F23+F28+F35+F40+F46,0)</f>
        <v>57</v>
      </c>
      <c r="G48" s="1200">
        <f>+ROUND(G23+G28+G35+G40+G46,0)</f>
        <v>57</v>
      </c>
      <c r="H48" s="1019"/>
      <c r="I48" s="1199">
        <f>+ROUND(I23+I28+I35+I40+I46,0)</f>
        <v>0</v>
      </c>
      <c r="J48" s="1200">
        <f>+ROUND(J23+J28+J35+J40+J46,0)</f>
        <v>0</v>
      </c>
      <c r="K48" s="1095"/>
      <c r="L48" s="1200">
        <f>+ROUND(L23+L28+L35+L40+L46,0)</f>
        <v>0</v>
      </c>
      <c r="M48" s="1095"/>
      <c r="N48" s="1201">
        <f>+ROUND(N23+N28+N35+N40+N46,0)</f>
        <v>57</v>
      </c>
      <c r="O48" s="1202"/>
      <c r="P48" s="1199">
        <f>+ROUND(P23+P28+P35+P40+P46,0)</f>
        <v>57</v>
      </c>
      <c r="Q48" s="1200">
        <f>+ROUND(Q23+Q28+Q35+Q40+Q46,0)</f>
        <v>57</v>
      </c>
      <c r="R48" s="1046"/>
      <c r="S48" s="1702" t="s">
        <v>1057</v>
      </c>
      <c r="T48" s="1703"/>
      <c r="U48" s="1704"/>
      <c r="V48" s="1076"/>
      <c r="W48" s="1017"/>
      <c r="X48" s="1017"/>
      <c r="Y48" s="1017"/>
      <c r="Z48" s="1017"/>
    </row>
    <row r="49" spans="1:26" s="1018" customFormat="1" ht="15.6">
      <c r="A49" s="1089"/>
      <c r="B49" s="1090" t="s">
        <v>1058</v>
      </c>
      <c r="C49" s="1091"/>
      <c r="D49" s="1092"/>
      <c r="E49" s="1019"/>
      <c r="F49" s="1101"/>
      <c r="G49" s="1102"/>
      <c r="H49" s="1019"/>
      <c r="I49" s="1101"/>
      <c r="J49" s="1102"/>
      <c r="K49" s="1095"/>
      <c r="L49" s="1102"/>
      <c r="M49" s="1095"/>
      <c r="N49" s="1132"/>
      <c r="O49" s="1097"/>
      <c r="P49" s="1101"/>
      <c r="Q49" s="1102"/>
      <c r="R49" s="1046"/>
      <c r="S49" s="1090" t="s">
        <v>1058</v>
      </c>
      <c r="T49" s="1091"/>
      <c r="U49" s="1092"/>
      <c r="V49" s="1076"/>
      <c r="W49" s="1017"/>
      <c r="X49" s="1017"/>
      <c r="Y49" s="1017"/>
      <c r="Z49" s="1017"/>
    </row>
    <row r="50" spans="1:26" s="1018" customFormat="1" ht="15.6">
      <c r="A50" s="1089"/>
      <c r="B50" s="1098" t="s">
        <v>1059</v>
      </c>
      <c r="C50" s="1099"/>
      <c r="D50" s="1100"/>
      <c r="E50" s="1203"/>
      <c r="F50" s="1101"/>
      <c r="G50" s="1102"/>
      <c r="H50" s="1019"/>
      <c r="I50" s="1101"/>
      <c r="J50" s="1102"/>
      <c r="K50" s="1095"/>
      <c r="L50" s="1102"/>
      <c r="M50" s="1095"/>
      <c r="N50" s="1132"/>
      <c r="O50" s="1097"/>
      <c r="P50" s="1101"/>
      <c r="Q50" s="1102"/>
      <c r="R50" s="1046"/>
      <c r="S50" s="1098" t="s">
        <v>1059</v>
      </c>
      <c r="T50" s="1099"/>
      <c r="U50" s="1100"/>
      <c r="V50" s="1076"/>
      <c r="W50" s="1017"/>
      <c r="X50" s="1017"/>
      <c r="Y50" s="1017"/>
      <c r="Z50" s="1017"/>
    </row>
    <row r="51" spans="1:26" s="1018" customFormat="1" ht="15.6">
      <c r="A51" s="1089"/>
      <c r="B51" s="1104" t="s">
        <v>1060</v>
      </c>
      <c r="C51" s="1105"/>
      <c r="D51" s="1106"/>
      <c r="E51" s="1203"/>
      <c r="F51" s="1101">
        <f>+IF($P$2=0,$P51,0)</f>
        <v>138014</v>
      </c>
      <c r="G51" s="1102">
        <f>+IF($P$2=0,$Q51,0)</f>
        <v>118014</v>
      </c>
      <c r="H51" s="1019"/>
      <c r="I51" s="1101">
        <f>+IF(OR($P$2=98,$P$2=42,$P$2=96,$P$2=97),$P51,0)</f>
        <v>0</v>
      </c>
      <c r="J51" s="1102">
        <f>+IF(OR($P$2=98,$P$2=42,$P$2=96,$P$2=97),$Q51,0)</f>
        <v>0</v>
      </c>
      <c r="K51" s="1095"/>
      <c r="L51" s="1102">
        <f>+IF($P$2=33,$Q51,0)</f>
        <v>0</v>
      </c>
      <c r="M51" s="1095"/>
      <c r="N51" s="1132">
        <f>+ROUND(+G51+J51+L51,0)</f>
        <v>118014</v>
      </c>
      <c r="O51" s="1097"/>
      <c r="P51" s="1101">
        <f>+ROUND(OTCHET!E205-SUM(OTCHET!E217:E219)+OTCHET!E271+IF(+OR(OTCHET!$F$12=5500,OTCHET!$F$12=5600),0,+OTCHET!E297),0)</f>
        <v>138014</v>
      </c>
      <c r="Q51" s="1102">
        <f>+ROUND(OTCHET!L205-SUM(OTCHET!L217:L219)+OTCHET!L271+IF(+OR(OTCHET!$F$12=5500,OTCHET!$F$12=5600),0,+OTCHET!L297),0)</f>
        <v>118014</v>
      </c>
      <c r="R51" s="1046"/>
      <c r="S51" s="1684" t="s">
        <v>1061</v>
      </c>
      <c r="T51" s="1685"/>
      <c r="U51" s="1686"/>
      <c r="V51" s="1076"/>
      <c r="W51" s="1017"/>
      <c r="X51" s="1017"/>
      <c r="Y51" s="1017"/>
      <c r="Z51" s="1017"/>
    </row>
    <row r="52" spans="1:26" s="1018" customFormat="1" ht="15.6">
      <c r="A52" s="1089"/>
      <c r="B52" s="1110" t="s">
        <v>1062</v>
      </c>
      <c r="C52" s="1111"/>
      <c r="D52" s="1112"/>
      <c r="E52" s="1019"/>
      <c r="F52" s="1119">
        <f>+IF($P$2=0,$P52,0)</f>
        <v>2717</v>
      </c>
      <c r="G52" s="1120">
        <f>+IF($P$2=0,$Q52,0)</f>
        <v>2717</v>
      </c>
      <c r="H52" s="1019"/>
      <c r="I52" s="1119">
        <f>+IF(OR($P$2=98,$P$2=42,$P$2=96,$P$2=97),$P52,0)</f>
        <v>0</v>
      </c>
      <c r="J52" s="1120">
        <f>+IF(OR($P$2=98,$P$2=42,$P$2=96,$P$2=97),$Q52,0)</f>
        <v>0</v>
      </c>
      <c r="K52" s="1095"/>
      <c r="L52" s="1120">
        <f>+IF($P$2=33,$Q52,0)</f>
        <v>0</v>
      </c>
      <c r="M52" s="1095"/>
      <c r="N52" s="1121">
        <f>+ROUND(+G52+J52+L52,0)</f>
        <v>2717</v>
      </c>
      <c r="O52" s="1097"/>
      <c r="P52" s="1119">
        <f>+ROUND(+SUM(OTCHET!E217:E219),0)</f>
        <v>2717</v>
      </c>
      <c r="Q52" s="1120">
        <f>+ROUND(+SUM(OTCHET!L217:L219),0)</f>
        <v>2717</v>
      </c>
      <c r="R52" s="1046"/>
      <c r="S52" s="1675" t="s">
        <v>1063</v>
      </c>
      <c r="T52" s="1676"/>
      <c r="U52" s="1677"/>
      <c r="V52" s="1076"/>
      <c r="W52" s="1017"/>
      <c r="X52" s="1017"/>
      <c r="Y52" s="1017"/>
      <c r="Z52" s="1017"/>
    </row>
    <row r="53" spans="1:26" s="1018" customFormat="1" ht="15.6">
      <c r="A53" s="1089"/>
      <c r="B53" s="1110" t="s">
        <v>1064</v>
      </c>
      <c r="C53" s="1111"/>
      <c r="D53" s="1112"/>
      <c r="E53" s="1019"/>
      <c r="F53" s="1119">
        <f>+IF($P$2=0,$P53,0)</f>
        <v>192</v>
      </c>
      <c r="G53" s="1120">
        <f>+IF($P$2=0,$Q53,0)</f>
        <v>192</v>
      </c>
      <c r="H53" s="1019"/>
      <c r="I53" s="1119">
        <f>+IF(OR($P$2=98,$P$2=42,$P$2=96,$P$2=97),$P53,0)</f>
        <v>0</v>
      </c>
      <c r="J53" s="1120">
        <f>+IF(OR($P$2=98,$P$2=42,$P$2=96,$P$2=97),$Q53,0)</f>
        <v>0</v>
      </c>
      <c r="K53" s="1095"/>
      <c r="L53" s="1120">
        <f>+IF($P$2=33,$Q53,0)</f>
        <v>0</v>
      </c>
      <c r="M53" s="1095"/>
      <c r="N53" s="1121">
        <f>+ROUND(+G53+J53+L53,0)</f>
        <v>192</v>
      </c>
      <c r="O53" s="1097"/>
      <c r="P53" s="1119">
        <f>+ROUND(OTCHET!E223,0)</f>
        <v>192</v>
      </c>
      <c r="Q53" s="1120">
        <f>+ROUND(OTCHET!L223,0)</f>
        <v>192</v>
      </c>
      <c r="R53" s="1046"/>
      <c r="S53" s="1675" t="s">
        <v>1065</v>
      </c>
      <c r="T53" s="1676"/>
      <c r="U53" s="1677"/>
      <c r="V53" s="1076"/>
      <c r="W53" s="1017"/>
      <c r="X53" s="1017"/>
      <c r="Y53" s="1017"/>
      <c r="Z53" s="1017"/>
    </row>
    <row r="54" spans="1:26" s="1018" customFormat="1" ht="15.6">
      <c r="A54" s="1089"/>
      <c r="B54" s="1110" t="s">
        <v>1066</v>
      </c>
      <c r="C54" s="1111"/>
      <c r="D54" s="1112"/>
      <c r="E54" s="1019"/>
      <c r="F54" s="1119">
        <f>+IF($P$2=0,$P54,0)</f>
        <v>453152</v>
      </c>
      <c r="G54" s="1120">
        <f>+IF($P$2=0,$Q54,0)</f>
        <v>438499</v>
      </c>
      <c r="H54" s="1019"/>
      <c r="I54" s="1119">
        <f>+IF(OR($P$2=98,$P$2=42,$P$2=96,$P$2=97),$P54,0)</f>
        <v>0</v>
      </c>
      <c r="J54" s="1120">
        <f>+IF(OR($P$2=98,$P$2=42,$P$2=96,$P$2=97),$Q54,0)</f>
        <v>0</v>
      </c>
      <c r="K54" s="1095"/>
      <c r="L54" s="1120">
        <f>+IF($P$2=33,$Q54,0)</f>
        <v>0</v>
      </c>
      <c r="M54" s="1095"/>
      <c r="N54" s="1121">
        <f>+ROUND(+G54+J54+L54,0)</f>
        <v>438499</v>
      </c>
      <c r="O54" s="1097"/>
      <c r="P54" s="1119">
        <f>+ROUND(OTCHET!E187+OTCHET!E190,0)</f>
        <v>453152</v>
      </c>
      <c r="Q54" s="1120">
        <f>+ROUND(OTCHET!L187+OTCHET!L190,0)</f>
        <v>438499</v>
      </c>
      <c r="R54" s="1046"/>
      <c r="S54" s="1675" t="s">
        <v>1067</v>
      </c>
      <c r="T54" s="1676"/>
      <c r="U54" s="1677"/>
      <c r="V54" s="1076"/>
      <c r="W54" s="1017"/>
      <c r="X54" s="1017"/>
      <c r="Y54" s="1017"/>
      <c r="Z54" s="1017"/>
    </row>
    <row r="55" spans="1:26" s="1018" customFormat="1" ht="15.6">
      <c r="A55" s="1089"/>
      <c r="B55" s="1116" t="s">
        <v>1068</v>
      </c>
      <c r="C55" s="1117"/>
      <c r="D55" s="1118"/>
      <c r="E55" s="1019"/>
      <c r="F55" s="1119">
        <f>+IF($P$2=0,$P55,0)</f>
        <v>87646</v>
      </c>
      <c r="G55" s="1120">
        <f>+IF($P$2=0,$Q55,0)</f>
        <v>87646</v>
      </c>
      <c r="H55" s="1019"/>
      <c r="I55" s="1119">
        <f>+IF(OR($P$2=98,$P$2=42,$P$2=96,$P$2=97),$P55,0)</f>
        <v>0</v>
      </c>
      <c r="J55" s="1120">
        <f>+IF(OR($P$2=98,$P$2=42,$P$2=96,$P$2=97),$Q55,0)</f>
        <v>0</v>
      </c>
      <c r="K55" s="1095"/>
      <c r="L55" s="1120">
        <f>+IF($P$2=33,$Q55,0)</f>
        <v>0</v>
      </c>
      <c r="M55" s="1095"/>
      <c r="N55" s="1121">
        <f>+ROUND(+G55+J55+L55,0)</f>
        <v>87646</v>
      </c>
      <c r="O55" s="1097"/>
      <c r="P55" s="1119">
        <f>+ROUND(OTCHET!E196+OTCHET!E204,0)</f>
        <v>87646</v>
      </c>
      <c r="Q55" s="1120">
        <f>+ROUND(OTCHET!L196+OTCHET!L204,0)</f>
        <v>87646</v>
      </c>
      <c r="R55" s="1046"/>
      <c r="S55" s="1705" t="s">
        <v>1069</v>
      </c>
      <c r="T55" s="1706"/>
      <c r="U55" s="1707"/>
      <c r="V55" s="1076"/>
      <c r="W55" s="1017"/>
      <c r="X55" s="1017"/>
      <c r="Y55" s="1017"/>
      <c r="Z55" s="1017"/>
    </row>
    <row r="56" spans="1:26" s="1018" customFormat="1" ht="15.6">
      <c r="A56" s="1089"/>
      <c r="B56" s="1204" t="s">
        <v>1070</v>
      </c>
      <c r="C56" s="1205"/>
      <c r="D56" s="1206"/>
      <c r="E56" s="1019"/>
      <c r="F56" s="1207">
        <f>+ROUND(+SUM(F51:F55),0)</f>
        <v>681721</v>
      </c>
      <c r="G56" s="1208">
        <f>+ROUND(+SUM(G51:G55),0)</f>
        <v>647068</v>
      </c>
      <c r="H56" s="1019"/>
      <c r="I56" s="1207">
        <f>+ROUND(+SUM(I51:I55),0)</f>
        <v>0</v>
      </c>
      <c r="J56" s="1208">
        <f>+ROUND(+SUM(J51:J55),0)</f>
        <v>0</v>
      </c>
      <c r="K56" s="1095"/>
      <c r="L56" s="1208">
        <f>+ROUND(+SUM(L51:L55),0)</f>
        <v>0</v>
      </c>
      <c r="M56" s="1095"/>
      <c r="N56" s="1209">
        <f>+ROUND(+SUM(N51:N55),0)</f>
        <v>647068</v>
      </c>
      <c r="O56" s="1097"/>
      <c r="P56" s="1207">
        <f>+ROUND(+SUM(P51:P55),0)</f>
        <v>681721</v>
      </c>
      <c r="Q56" s="1208">
        <f>+ROUND(+SUM(Q51:Q55),0)</f>
        <v>647068</v>
      </c>
      <c r="R56" s="1046"/>
      <c r="S56" s="1690" t="s">
        <v>1071</v>
      </c>
      <c r="T56" s="1691"/>
      <c r="U56" s="1692"/>
      <c r="V56" s="1076"/>
      <c r="W56" s="1017"/>
      <c r="X56" s="1017"/>
      <c r="Y56" s="1017"/>
      <c r="Z56" s="1017"/>
    </row>
    <row r="57" spans="1:26" s="1018" customFormat="1" ht="15.6">
      <c r="A57" s="1089"/>
      <c r="B57" s="1098" t="s">
        <v>1072</v>
      </c>
      <c r="C57" s="1099"/>
      <c r="D57" s="1100"/>
      <c r="E57" s="1203"/>
      <c r="F57" s="1101"/>
      <c r="G57" s="1102"/>
      <c r="H57" s="1019"/>
      <c r="I57" s="1101"/>
      <c r="J57" s="1102"/>
      <c r="K57" s="1095"/>
      <c r="L57" s="1102"/>
      <c r="M57" s="1095"/>
      <c r="N57" s="1132"/>
      <c r="O57" s="1097"/>
      <c r="P57" s="1101"/>
      <c r="Q57" s="1102"/>
      <c r="R57" s="1046"/>
      <c r="S57" s="1098" t="s">
        <v>1072</v>
      </c>
      <c r="T57" s="1099"/>
      <c r="U57" s="1100"/>
      <c r="V57" s="1076"/>
      <c r="W57" s="1017"/>
      <c r="X57" s="1017"/>
      <c r="Y57" s="1017"/>
      <c r="Z57" s="1017"/>
    </row>
    <row r="58" spans="1:26" s="1018" customFormat="1" ht="15.6">
      <c r="A58" s="1089"/>
      <c r="B58" s="1104" t="s">
        <v>1073</v>
      </c>
      <c r="C58" s="1105"/>
      <c r="D58" s="1106"/>
      <c r="E58" s="1203"/>
      <c r="F58" s="1101">
        <f>+IF($P$2=0,$P58,0)</f>
        <v>0</v>
      </c>
      <c r="G58" s="1102">
        <f>+IF($P$2=0,$Q58,0)</f>
        <v>0</v>
      </c>
      <c r="H58" s="1019"/>
      <c r="I58" s="1101">
        <f>+IF(OR($P$2=98,$P$2=42,$P$2=96,$P$2=97),$P58,0)</f>
        <v>0</v>
      </c>
      <c r="J58" s="1102">
        <f>+IF(OR($P$2=98,$P$2=42,$P$2=96,$P$2=97),$Q58,0)</f>
        <v>0</v>
      </c>
      <c r="K58" s="1095"/>
      <c r="L58" s="1102">
        <f>+IF($P$2=33,$Q58,0)</f>
        <v>0</v>
      </c>
      <c r="M58" s="1095"/>
      <c r="N58" s="1132">
        <f>+ROUND(+G58+J58+L58,0)</f>
        <v>0</v>
      </c>
      <c r="O58" s="1097"/>
      <c r="P58" s="1101">
        <f>+ROUND(OTCHET!E287,0)</f>
        <v>0</v>
      </c>
      <c r="Q58" s="1102">
        <f>+ROUND(OTCHET!L287,0)</f>
        <v>0</v>
      </c>
      <c r="R58" s="1046"/>
      <c r="S58" s="1684" t="s">
        <v>1074</v>
      </c>
      <c r="T58" s="1685"/>
      <c r="U58" s="1686"/>
      <c r="V58" s="1076"/>
      <c r="W58" s="1017"/>
      <c r="X58" s="1017"/>
      <c r="Y58" s="1017"/>
      <c r="Z58" s="1017"/>
    </row>
    <row r="59" spans="1:26" s="1018" customFormat="1" ht="15.6">
      <c r="A59" s="1089"/>
      <c r="B59" s="1110" t="s">
        <v>1075</v>
      </c>
      <c r="C59" s="1111"/>
      <c r="D59" s="1112"/>
      <c r="E59" s="1019"/>
      <c r="F59" s="1119">
        <f>+IF($P$2=0,$P59,0)</f>
        <v>71575</v>
      </c>
      <c r="G59" s="1120">
        <f>+IF($P$2=0,$Q59,0)</f>
        <v>71575</v>
      </c>
      <c r="H59" s="1019"/>
      <c r="I59" s="1119">
        <f>+IF(OR($P$2=98,$P$2=42,$P$2=96,$P$2=97),$P59,0)</f>
        <v>0</v>
      </c>
      <c r="J59" s="1120">
        <f>+IF(OR($P$2=98,$P$2=42,$P$2=96,$P$2=97),$Q59,0)</f>
        <v>0</v>
      </c>
      <c r="K59" s="1095"/>
      <c r="L59" s="1120">
        <f>+IF($P$2=33,$Q59,0)</f>
        <v>0</v>
      </c>
      <c r="M59" s="1095"/>
      <c r="N59" s="1121">
        <f>+ROUND(+G59+J59+L59,0)</f>
        <v>71575</v>
      </c>
      <c r="O59" s="1097"/>
      <c r="P59" s="1119">
        <f>+ROUND(+OTCHET!E275+OTCHET!E276,0)</f>
        <v>71575</v>
      </c>
      <c r="Q59" s="1120">
        <f>+ROUND(+OTCHET!L275+OTCHET!L276,0)</f>
        <v>71575</v>
      </c>
      <c r="R59" s="1046"/>
      <c r="S59" s="1675" t="s">
        <v>1076</v>
      </c>
      <c r="T59" s="1676"/>
      <c r="U59" s="1677"/>
      <c r="V59" s="1076"/>
      <c r="W59" s="1017"/>
      <c r="X59" s="1017"/>
      <c r="Y59" s="1017"/>
      <c r="Z59" s="1017"/>
    </row>
    <row r="60" spans="1:26" s="1018" customFormat="1" ht="15.6">
      <c r="A60" s="1089"/>
      <c r="B60" s="1110" t="s">
        <v>1077</v>
      </c>
      <c r="C60" s="1111"/>
      <c r="D60" s="1112"/>
      <c r="E60" s="1019"/>
      <c r="F60" s="1119">
        <f>+IF($P$2=0,$P60,0)</f>
        <v>0</v>
      </c>
      <c r="G60" s="1120">
        <f>+IF($P$2=0,$Q60,0)</f>
        <v>0</v>
      </c>
      <c r="H60" s="1019"/>
      <c r="I60" s="1119">
        <f>+IF(OR($P$2=98,$P$2=42,$P$2=96,$P$2=97),$P60,0)</f>
        <v>0</v>
      </c>
      <c r="J60" s="1120">
        <f>+IF(OR($P$2=98,$P$2=42,$P$2=96,$P$2=97),$Q60,0)</f>
        <v>0</v>
      </c>
      <c r="K60" s="1095"/>
      <c r="L60" s="1120">
        <f>+IF($P$2=33,$Q60,0)</f>
        <v>0</v>
      </c>
      <c r="M60" s="1095"/>
      <c r="N60" s="1121">
        <f>+ROUND(+G60+J60+L60,0)</f>
        <v>0</v>
      </c>
      <c r="O60" s="1097"/>
      <c r="P60" s="1119">
        <f>+ROUND(OTCHET!E284,0)</f>
        <v>0</v>
      </c>
      <c r="Q60" s="1120">
        <f>+ROUND(OTCHET!L284,0)</f>
        <v>0</v>
      </c>
      <c r="R60" s="1046"/>
      <c r="S60" s="1675" t="s">
        <v>1078</v>
      </c>
      <c r="T60" s="1676"/>
      <c r="U60" s="1677"/>
      <c r="V60" s="1076"/>
      <c r="W60" s="1017"/>
      <c r="X60" s="1017"/>
      <c r="Y60" s="1017"/>
      <c r="Z60" s="1017"/>
    </row>
    <row r="61" spans="1:26" s="1018" customFormat="1" ht="15.6">
      <c r="A61" s="1089"/>
      <c r="B61" s="1116" t="s">
        <v>1079</v>
      </c>
      <c r="C61" s="1117"/>
      <c r="D61" s="1118"/>
      <c r="E61" s="1019"/>
      <c r="F61" s="1210">
        <f>+IF($P$2=0,$P61,0)</f>
        <v>0</v>
      </c>
      <c r="G61" s="1211">
        <f>+IF($P$2=0,$Q61,0)</f>
        <v>0</v>
      </c>
      <c r="H61" s="1019"/>
      <c r="I61" s="1210">
        <f>+IF(OR($P$2=98,$P$2=42,$P$2=96,$P$2=97),$P61,0)</f>
        <v>0</v>
      </c>
      <c r="J61" s="1211">
        <f>+IF(OR($P$2=98,$P$2=42,$P$2=96,$P$2=97),$Q61,0)</f>
        <v>0</v>
      </c>
      <c r="K61" s="1095"/>
      <c r="L61" s="1211">
        <f>+IF($P$2=33,$Q61,0)</f>
        <v>0</v>
      </c>
      <c r="M61" s="1095"/>
      <c r="N61" s="1212">
        <f>+ROUND(+G61+J61+L61,0)</f>
        <v>0</v>
      </c>
      <c r="O61" s="1097"/>
      <c r="P61" s="1210">
        <f>+ROUND(OTCHET!E293,0)</f>
        <v>0</v>
      </c>
      <c r="Q61" s="1211">
        <f>+ROUND(OTCHET!L293,0)</f>
        <v>0</v>
      </c>
      <c r="R61" s="1046"/>
      <c r="S61" s="1705" t="s">
        <v>1080</v>
      </c>
      <c r="T61" s="1706"/>
      <c r="U61" s="1707"/>
      <c r="V61" s="1076"/>
      <c r="W61" s="1017"/>
      <c r="X61" s="1017"/>
      <c r="Y61" s="1017"/>
      <c r="Z61" s="1017"/>
    </row>
    <row r="62" spans="1:26" s="1018" customFormat="1" ht="16.2">
      <c r="A62" s="1089"/>
      <c r="B62" s="1213" t="s">
        <v>1081</v>
      </c>
      <c r="C62" s="1214"/>
      <c r="D62" s="1215"/>
      <c r="E62" s="1019"/>
      <c r="F62" s="1216">
        <f>+IF($P$2=0,$P62,0)</f>
        <v>0</v>
      </c>
      <c r="G62" s="1217">
        <f>+IF($P$2=0,$Q62,0)</f>
        <v>0</v>
      </c>
      <c r="H62" s="1019"/>
      <c r="I62" s="1216">
        <f>+IF(OR($P$2=98,$P$2=42,$P$2=96,$P$2=97),$P62,0)</f>
        <v>0</v>
      </c>
      <c r="J62" s="1217">
        <f>+IF(OR($P$2=98,$P$2=42,$P$2=96,$P$2=97),$Q62,0)</f>
        <v>0</v>
      </c>
      <c r="K62" s="1095"/>
      <c r="L62" s="1217">
        <f>+IF($P$2=33,$Q62,0)</f>
        <v>0</v>
      </c>
      <c r="M62" s="1095"/>
      <c r="N62" s="1218">
        <f>+ROUND(+G62+J62+L62,0)</f>
        <v>0</v>
      </c>
      <c r="O62" s="1097"/>
      <c r="P62" s="1216">
        <f>+ROUND(OTCHET!E296,0)</f>
        <v>0</v>
      </c>
      <c r="Q62" s="1217">
        <f>+ROUND(OTCHET!L296,0)</f>
        <v>0</v>
      </c>
      <c r="R62" s="1046"/>
      <c r="S62" s="1219" t="s">
        <v>1082</v>
      </c>
      <c r="T62" s="1220"/>
      <c r="U62" s="1221"/>
      <c r="V62" s="1076"/>
      <c r="W62" s="1017"/>
      <c r="X62" s="1017"/>
      <c r="Y62" s="1017"/>
      <c r="Z62" s="1017"/>
    </row>
    <row r="63" spans="1:26" s="1018" customFormat="1" ht="15.6">
      <c r="A63" s="1089"/>
      <c r="B63" s="1204" t="s">
        <v>1083</v>
      </c>
      <c r="C63" s="1205"/>
      <c r="D63" s="1206"/>
      <c r="E63" s="1019"/>
      <c r="F63" s="1207">
        <f>+ROUND(+SUM(F58:F61),0)</f>
        <v>71575</v>
      </c>
      <c r="G63" s="1208">
        <f>+ROUND(+SUM(G58:G61),0)</f>
        <v>71575</v>
      </c>
      <c r="H63" s="1019"/>
      <c r="I63" s="1207">
        <f>+ROUND(+SUM(I58:I61),0)</f>
        <v>0</v>
      </c>
      <c r="J63" s="1208">
        <f>+ROUND(+SUM(J58:J61),0)</f>
        <v>0</v>
      </c>
      <c r="K63" s="1095"/>
      <c r="L63" s="1208">
        <f>+ROUND(+SUM(L58:L61),0)</f>
        <v>0</v>
      </c>
      <c r="M63" s="1095"/>
      <c r="N63" s="1209">
        <f>+ROUND(+SUM(N58:N61),0)</f>
        <v>71575</v>
      </c>
      <c r="O63" s="1097"/>
      <c r="P63" s="1207">
        <f>+ROUND(+SUM(P58:P61),0)</f>
        <v>71575</v>
      </c>
      <c r="Q63" s="1208">
        <f>+ROUND(+SUM(Q58:Q61),0)</f>
        <v>71575</v>
      </c>
      <c r="R63" s="1046"/>
      <c r="S63" s="1690" t="s">
        <v>1084</v>
      </c>
      <c r="T63" s="1691"/>
      <c r="U63" s="1692"/>
      <c r="V63" s="1076"/>
      <c r="W63" s="1017"/>
      <c r="X63" s="1017"/>
      <c r="Y63" s="1017"/>
      <c r="Z63" s="1017"/>
    </row>
    <row r="64" spans="1:26" s="1018" customFormat="1" ht="15.6">
      <c r="A64" s="1089"/>
      <c r="B64" s="1098" t="s">
        <v>1085</v>
      </c>
      <c r="C64" s="1099"/>
      <c r="D64" s="1100"/>
      <c r="E64" s="1203"/>
      <c r="F64" s="1119"/>
      <c r="G64" s="1120"/>
      <c r="H64" s="1019"/>
      <c r="I64" s="1119"/>
      <c r="J64" s="1120"/>
      <c r="K64" s="1095"/>
      <c r="L64" s="1120"/>
      <c r="M64" s="1095"/>
      <c r="N64" s="1121"/>
      <c r="O64" s="1097"/>
      <c r="P64" s="1119"/>
      <c r="Q64" s="1120"/>
      <c r="R64" s="1046"/>
      <c r="S64" s="1098" t="s">
        <v>1085</v>
      </c>
      <c r="T64" s="1099"/>
      <c r="U64" s="1100"/>
      <c r="V64" s="1076"/>
      <c r="W64" s="1017"/>
      <c r="X64" s="1017"/>
      <c r="Y64" s="1017"/>
      <c r="Z64" s="1017"/>
    </row>
    <row r="65" spans="1:26" s="1018" customFormat="1" ht="15.6">
      <c r="A65" s="1089"/>
      <c r="B65" s="1104" t="s">
        <v>1086</v>
      </c>
      <c r="C65" s="1105"/>
      <c r="D65" s="1106"/>
      <c r="E65" s="1203"/>
      <c r="F65" s="1101">
        <f>+IF($P$2=0,$P65,0)</f>
        <v>0</v>
      </c>
      <c r="G65" s="1102">
        <f>+IF($P$2=0,$Q65,0)</f>
        <v>0</v>
      </c>
      <c r="H65" s="1019"/>
      <c r="I65" s="1101">
        <f>+IF(OR($P$2=98,$P$2=42,$P$2=96,$P$2=97),$P65,0)</f>
        <v>0</v>
      </c>
      <c r="J65" s="1102">
        <f>+IF(OR($P$2=98,$P$2=42,$P$2=96,$P$2=97),$Q65,0)</f>
        <v>0</v>
      </c>
      <c r="K65" s="1095"/>
      <c r="L65" s="1102">
        <f>+IF($P$2=33,$Q65,0)</f>
        <v>0</v>
      </c>
      <c r="M65" s="1095"/>
      <c r="N65" s="1132">
        <f>+ROUND(+G65+J65+L65,0)</f>
        <v>0</v>
      </c>
      <c r="O65" s="1097"/>
      <c r="P65" s="1101">
        <f>+ROUND(OTCHET!E227+OTCHET!E233+SUM(OTCHET!E236:E239),0)</f>
        <v>0</v>
      </c>
      <c r="Q65" s="1102">
        <f>+ROUND(OTCHET!L227+OTCHET!L233+SUM(OTCHET!L236:L239),0)</f>
        <v>0</v>
      </c>
      <c r="R65" s="1046"/>
      <c r="S65" s="1684" t="s">
        <v>1087</v>
      </c>
      <c r="T65" s="1685"/>
      <c r="U65" s="1686"/>
      <c r="V65" s="1076"/>
      <c r="W65" s="1017"/>
      <c r="X65" s="1017"/>
      <c r="Y65" s="1017"/>
      <c r="Z65" s="1017"/>
    </row>
    <row r="66" spans="1:26" s="1018" customFormat="1" ht="15.6">
      <c r="A66" s="1089"/>
      <c r="B66" s="1116" t="s">
        <v>1088</v>
      </c>
      <c r="C66" s="1117"/>
      <c r="D66" s="1118"/>
      <c r="E66" s="1019"/>
      <c r="F66" s="1119">
        <f>+IF($P$2=0,$P66,0)</f>
        <v>0</v>
      </c>
      <c r="G66" s="1120">
        <f>+IF($P$2=0,$Q66,0)</f>
        <v>0</v>
      </c>
      <c r="H66" s="1019"/>
      <c r="I66" s="1119">
        <f>+IF(OR($P$2=98,$P$2=42,$P$2=96,$P$2=97),$P66,0)</f>
        <v>0</v>
      </c>
      <c r="J66" s="1120">
        <f>+IF(OR($P$2=98,$P$2=42,$P$2=96,$P$2=97),$Q66,0)</f>
        <v>0</v>
      </c>
      <c r="K66" s="1095"/>
      <c r="L66" s="1120">
        <f>+IF($P$2=33,$Q66,0)</f>
        <v>0</v>
      </c>
      <c r="M66" s="1095"/>
      <c r="N66" s="1121">
        <f>+ROUND(+G66+J66+L66,0)</f>
        <v>0</v>
      </c>
      <c r="O66" s="1097"/>
      <c r="P66" s="1119">
        <f>+ROUND(OTCHET!E240,0)</f>
        <v>0</v>
      </c>
      <c r="Q66" s="1120">
        <f>+ROUND(OTCHET!L240,0)</f>
        <v>0</v>
      </c>
      <c r="R66" s="1046"/>
      <c r="S66" s="1675" t="s">
        <v>1089</v>
      </c>
      <c r="T66" s="1676"/>
      <c r="U66" s="1677"/>
      <c r="V66" s="1076"/>
      <c r="W66" s="1017"/>
      <c r="X66" s="1017"/>
      <c r="Y66" s="1017"/>
      <c r="Z66" s="1017"/>
    </row>
    <row r="67" spans="1:26" s="1018" customFormat="1" ht="15.6">
      <c r="A67" s="1089"/>
      <c r="B67" s="1204" t="s">
        <v>1090</v>
      </c>
      <c r="C67" s="1205"/>
      <c r="D67" s="1206"/>
      <c r="E67" s="1019"/>
      <c r="F67" s="1207">
        <f>+ROUND(+SUM(F65:F66),0)</f>
        <v>0</v>
      </c>
      <c r="G67" s="1208">
        <f>+ROUND(+SUM(G65:G66),0)</f>
        <v>0</v>
      </c>
      <c r="H67" s="1019"/>
      <c r="I67" s="1207">
        <f>+ROUND(+SUM(I65:I66),0)</f>
        <v>0</v>
      </c>
      <c r="J67" s="1208">
        <f>+ROUND(+SUM(J65:J66),0)</f>
        <v>0</v>
      </c>
      <c r="K67" s="1095"/>
      <c r="L67" s="1208">
        <f>+ROUND(+SUM(L65:L66),0)</f>
        <v>0</v>
      </c>
      <c r="M67" s="1095"/>
      <c r="N67" s="1209">
        <f>+ROUND(+SUM(N65:N66),0)</f>
        <v>0</v>
      </c>
      <c r="O67" s="1097"/>
      <c r="P67" s="1207">
        <f>+ROUND(+SUM(P65:P66),0)</f>
        <v>0</v>
      </c>
      <c r="Q67" s="1208">
        <f>+ROUND(+SUM(Q65:Q66),0)</f>
        <v>0</v>
      </c>
      <c r="R67" s="1046"/>
      <c r="S67" s="1690" t="s">
        <v>1091</v>
      </c>
      <c r="T67" s="1691"/>
      <c r="U67" s="1692"/>
      <c r="V67" s="1076"/>
      <c r="W67" s="1017"/>
      <c r="X67" s="1017"/>
      <c r="Y67" s="1017"/>
      <c r="Z67" s="1017"/>
    </row>
    <row r="68" spans="1:26" s="1018" customFormat="1" ht="15.6">
      <c r="A68" s="1089"/>
      <c r="B68" s="1098" t="s">
        <v>1092</v>
      </c>
      <c r="C68" s="1099"/>
      <c r="D68" s="1100"/>
      <c r="E68" s="1203"/>
      <c r="F68" s="1119"/>
      <c r="G68" s="1120"/>
      <c r="H68" s="1019"/>
      <c r="I68" s="1119"/>
      <c r="J68" s="1120"/>
      <c r="K68" s="1095"/>
      <c r="L68" s="1120"/>
      <c r="M68" s="1095"/>
      <c r="N68" s="1121"/>
      <c r="O68" s="1097"/>
      <c r="P68" s="1119"/>
      <c r="Q68" s="1120"/>
      <c r="R68" s="1046"/>
      <c r="S68" s="1098" t="s">
        <v>1092</v>
      </c>
      <c r="T68" s="1099"/>
      <c r="U68" s="1100"/>
      <c r="V68" s="1076"/>
      <c r="W68" s="1017"/>
      <c r="X68" s="1017"/>
      <c r="Y68" s="1017"/>
      <c r="Z68" s="1017"/>
    </row>
    <row r="69" spans="1:26" s="1018" customFormat="1" ht="15.6">
      <c r="A69" s="1089"/>
      <c r="B69" s="1104" t="s">
        <v>1093</v>
      </c>
      <c r="C69" s="1105"/>
      <c r="D69" s="1106"/>
      <c r="E69" s="1203"/>
      <c r="F69" s="1101">
        <f>+IF($P$2=0,$P69,0)</f>
        <v>0</v>
      </c>
      <c r="G69" s="1102">
        <f>+IF($P$2=0,$Q69,0)</f>
        <v>0</v>
      </c>
      <c r="H69" s="1019"/>
      <c r="I69" s="1101">
        <f>+IF(OR($P$2=98,$P$2=42,$P$2=96,$P$2=97),$P69,0)</f>
        <v>0</v>
      </c>
      <c r="J69" s="1102">
        <f>+IF(OR($P$2=98,$P$2=42,$P$2=96,$P$2=97),$Q69,0)</f>
        <v>0</v>
      </c>
      <c r="K69" s="1095"/>
      <c r="L69" s="1102">
        <f>+IF($P$2=33,$Q69,0)</f>
        <v>0</v>
      </c>
      <c r="M69" s="1095"/>
      <c r="N69" s="1132">
        <f>+ROUND(+G69+J69+L69,0)</f>
        <v>0</v>
      </c>
      <c r="O69" s="1097"/>
      <c r="P69" s="1101">
        <f>+ROUND(+SUM(OTCHET!E255:E258)+IF(+OR(OTCHET!$F$12=5500,OTCHET!$F$12=5600),+OTCHET!E297,0),0)</f>
        <v>0</v>
      </c>
      <c r="Q69" s="1102">
        <f>+ROUND(+SUM(OTCHET!L255:L258)+IF(+OR(OTCHET!$F$12=5500,OTCHET!$F$12=5600),+OTCHET!L297,0),0)</f>
        <v>0</v>
      </c>
      <c r="R69" s="1046"/>
      <c r="S69" s="1684" t="s">
        <v>1094</v>
      </c>
      <c r="T69" s="1685"/>
      <c r="U69" s="1686"/>
      <c r="V69" s="1076"/>
      <c r="W69" s="1017"/>
      <c r="X69" s="1017"/>
      <c r="Y69" s="1017"/>
      <c r="Z69" s="1017"/>
    </row>
    <row r="70" spans="1:26" s="1018" customFormat="1" ht="15.6">
      <c r="A70" s="1089"/>
      <c r="B70" s="1116" t="s">
        <v>1095</v>
      </c>
      <c r="C70" s="1117"/>
      <c r="D70" s="1118"/>
      <c r="E70" s="1019"/>
      <c r="F70" s="1119">
        <f>+IF($P$2=0,$P70,0)</f>
        <v>0</v>
      </c>
      <c r="G70" s="1120">
        <f>+IF($P$2=0,$Q70,0)</f>
        <v>0</v>
      </c>
      <c r="H70" s="1019"/>
      <c r="I70" s="1119">
        <f>+IF(OR($P$2=98,$P$2=42,$P$2=96,$P$2=97),$P70,0)</f>
        <v>0</v>
      </c>
      <c r="J70" s="1120">
        <f>+IF(OR($P$2=98,$P$2=42,$P$2=96,$P$2=97),$Q70,0)</f>
        <v>0</v>
      </c>
      <c r="K70" s="1095"/>
      <c r="L70" s="1120">
        <f>+IF($P$2=33,$Q70,0)</f>
        <v>0</v>
      </c>
      <c r="M70" s="1095"/>
      <c r="N70" s="1121">
        <f>+ROUND(+G70+J70+L70,0)</f>
        <v>0</v>
      </c>
      <c r="O70" s="1097"/>
      <c r="P70" s="1119">
        <f>+ROUND(+OTCHET!E292,0)</f>
        <v>0</v>
      </c>
      <c r="Q70" s="1120">
        <f>+ROUND(+OTCHET!L292,0)</f>
        <v>0</v>
      </c>
      <c r="R70" s="1046"/>
      <c r="S70" s="1675" t="s">
        <v>1096</v>
      </c>
      <c r="T70" s="1676"/>
      <c r="U70" s="1677"/>
      <c r="V70" s="1076"/>
      <c r="W70" s="1017"/>
      <c r="X70" s="1017"/>
      <c r="Y70" s="1017"/>
      <c r="Z70" s="1017"/>
    </row>
    <row r="71" spans="1:26" s="1018" customFormat="1" ht="15.6">
      <c r="A71" s="1089"/>
      <c r="B71" s="1204" t="s">
        <v>1097</v>
      </c>
      <c r="C71" s="1205"/>
      <c r="D71" s="1206"/>
      <c r="E71" s="1019"/>
      <c r="F71" s="1207">
        <f>+ROUND(+SUM(F69:F70),0)</f>
        <v>0</v>
      </c>
      <c r="G71" s="1208">
        <f>+ROUND(+SUM(G69:G70),0)</f>
        <v>0</v>
      </c>
      <c r="H71" s="1019"/>
      <c r="I71" s="1207">
        <f>+ROUND(+SUM(I69:I70),0)</f>
        <v>0</v>
      </c>
      <c r="J71" s="1208">
        <f>+ROUND(+SUM(J69:J70),0)</f>
        <v>0</v>
      </c>
      <c r="K71" s="1095"/>
      <c r="L71" s="1208">
        <f>+ROUND(+SUM(L69:L70),0)</f>
        <v>0</v>
      </c>
      <c r="M71" s="1095"/>
      <c r="N71" s="1209">
        <f>+ROUND(+SUM(N69:N70),0)</f>
        <v>0</v>
      </c>
      <c r="O71" s="1097"/>
      <c r="P71" s="1207">
        <f>+ROUND(+SUM(P69:P70),0)</f>
        <v>0</v>
      </c>
      <c r="Q71" s="1208">
        <f>+ROUND(+SUM(Q69:Q70),0)</f>
        <v>0</v>
      </c>
      <c r="R71" s="1046"/>
      <c r="S71" s="1690" t="s">
        <v>1098</v>
      </c>
      <c r="T71" s="1691"/>
      <c r="U71" s="1692"/>
      <c r="V71" s="1076"/>
      <c r="W71" s="1017"/>
      <c r="X71" s="1017"/>
      <c r="Y71" s="1017"/>
      <c r="Z71" s="1017"/>
    </row>
    <row r="72" spans="1:26" s="1018" customFormat="1" ht="15.6">
      <c r="A72" s="1089"/>
      <c r="B72" s="1098" t="s">
        <v>1099</v>
      </c>
      <c r="C72" s="1099"/>
      <c r="D72" s="1100"/>
      <c r="E72" s="1203"/>
      <c r="F72" s="1119"/>
      <c r="G72" s="1120"/>
      <c r="H72" s="1019"/>
      <c r="I72" s="1119"/>
      <c r="J72" s="1120"/>
      <c r="K72" s="1095"/>
      <c r="L72" s="1120"/>
      <c r="M72" s="1095"/>
      <c r="N72" s="1121"/>
      <c r="O72" s="1097"/>
      <c r="P72" s="1119"/>
      <c r="Q72" s="1120"/>
      <c r="R72" s="1046"/>
      <c r="S72" s="1098" t="s">
        <v>1099</v>
      </c>
      <c r="T72" s="1099"/>
      <c r="U72" s="1100"/>
      <c r="V72" s="1076"/>
      <c r="W72" s="1017"/>
      <c r="X72" s="1017"/>
      <c r="Y72" s="1017"/>
      <c r="Z72" s="1017"/>
    </row>
    <row r="73" spans="1:26" s="1018" customFormat="1" ht="15.6">
      <c r="A73" s="1089"/>
      <c r="B73" s="1104" t="s">
        <v>1100</v>
      </c>
      <c r="C73" s="1105"/>
      <c r="D73" s="1106"/>
      <c r="E73" s="1203"/>
      <c r="F73" s="1101">
        <f>+IF($P$2=0,$P73,0)</f>
        <v>0</v>
      </c>
      <c r="G73" s="1102">
        <f>+IF($P$2=0,$Q73,0)</f>
        <v>0</v>
      </c>
      <c r="H73" s="1019"/>
      <c r="I73" s="1101">
        <f>+IF(OR($P$2=98,$P$2=42,$P$2=96,$P$2=97),$P73,0)</f>
        <v>0</v>
      </c>
      <c r="J73" s="1102">
        <f>+IF(OR($P$2=98,$P$2=42,$P$2=96,$P$2=97),$Q73,0)</f>
        <v>0</v>
      </c>
      <c r="K73" s="1095"/>
      <c r="L73" s="1102">
        <f>+IF($P$2=33,$Q73,0)</f>
        <v>0</v>
      </c>
      <c r="M73" s="1095"/>
      <c r="N73" s="1132">
        <f>+ROUND(+G73+J73+L73,0)</f>
        <v>0</v>
      </c>
      <c r="O73" s="1097"/>
      <c r="P73" s="1101">
        <f>+ROUND(+OTCHET!E249+OTCHET!E265+OTCHET!E269+OTCHET!E270+OTCHET!E273,0)</f>
        <v>0</v>
      </c>
      <c r="Q73" s="1102">
        <f>+ROUND(+OTCHET!L249+OTCHET!L265+OTCHET!L269+OTCHET!L270+OTCHET!L273,0)</f>
        <v>0</v>
      </c>
      <c r="R73" s="1046"/>
      <c r="S73" s="1684" t="s">
        <v>1101</v>
      </c>
      <c r="T73" s="1685"/>
      <c r="U73" s="1686"/>
      <c r="V73" s="1076"/>
      <c r="W73" s="1017"/>
      <c r="X73" s="1017"/>
      <c r="Y73" s="1017"/>
      <c r="Z73" s="1017"/>
    </row>
    <row r="74" spans="1:26" s="1018" customFormat="1" ht="15.6">
      <c r="A74" s="1089"/>
      <c r="B74" s="1116" t="s">
        <v>1102</v>
      </c>
      <c r="C74" s="1117"/>
      <c r="D74" s="1118"/>
      <c r="E74" s="1019"/>
      <c r="F74" s="1119">
        <f>+IF($P$2=0,$P74,0)</f>
        <v>0</v>
      </c>
      <c r="G74" s="1120">
        <f>+IF($P$2=0,$Q74,0)</f>
        <v>0</v>
      </c>
      <c r="H74" s="1019"/>
      <c r="I74" s="1119">
        <f>+IF(OR($P$2=98,$P$2=42,$P$2=96,$P$2=97),$P74,0)</f>
        <v>0</v>
      </c>
      <c r="J74" s="1120">
        <f>+IF(OR($P$2=98,$P$2=42,$P$2=96,$P$2=97),$Q74,0)</f>
        <v>0</v>
      </c>
      <c r="K74" s="1095"/>
      <c r="L74" s="1120">
        <f>+IF($P$2=33,$Q74,0)</f>
        <v>0</v>
      </c>
      <c r="M74" s="1095"/>
      <c r="N74" s="1121">
        <f>+ROUND(+G74+J74+L74,0)</f>
        <v>0</v>
      </c>
      <c r="O74" s="1097"/>
      <c r="P74" s="1119">
        <f>+ROUND(OTCHET!E274+OTCHET!E288-OTCHET!E292,0)</f>
        <v>0</v>
      </c>
      <c r="Q74" s="1120">
        <f>+ROUND(OTCHET!L274+OTCHET!L288-OTCHET!L292,0)</f>
        <v>0</v>
      </c>
      <c r="R74" s="1046"/>
      <c r="S74" s="1675" t="s">
        <v>1103</v>
      </c>
      <c r="T74" s="1676"/>
      <c r="U74" s="1677"/>
      <c r="V74" s="1076"/>
      <c r="W74" s="1017"/>
      <c r="X74" s="1017"/>
      <c r="Y74" s="1017"/>
      <c r="Z74" s="1017"/>
    </row>
    <row r="75" spans="1:26" s="1018" customFormat="1" ht="15.6">
      <c r="A75" s="1089"/>
      <c r="B75" s="1204" t="s">
        <v>1104</v>
      </c>
      <c r="C75" s="1205"/>
      <c r="D75" s="1206"/>
      <c r="E75" s="1019"/>
      <c r="F75" s="1207">
        <f>+ROUND(+SUM(F73:F74),0)</f>
        <v>0</v>
      </c>
      <c r="G75" s="1208">
        <f>+ROUND(+SUM(G73:G74),0)</f>
        <v>0</v>
      </c>
      <c r="H75" s="1019"/>
      <c r="I75" s="1207">
        <f>+ROUND(+SUM(I73:I74),0)</f>
        <v>0</v>
      </c>
      <c r="J75" s="1208">
        <f>+ROUND(+SUM(J73:J74),0)</f>
        <v>0</v>
      </c>
      <c r="K75" s="1095"/>
      <c r="L75" s="1208">
        <f>+ROUND(+SUM(L73:L74),0)</f>
        <v>0</v>
      </c>
      <c r="M75" s="1095"/>
      <c r="N75" s="1209">
        <f>+ROUND(+SUM(N73:N74),0)</f>
        <v>0</v>
      </c>
      <c r="O75" s="1097"/>
      <c r="P75" s="1207">
        <f>+ROUND(+SUM(P73:P74),0)</f>
        <v>0</v>
      </c>
      <c r="Q75" s="1208">
        <f>+ROUND(+SUM(Q73:Q74),0)</f>
        <v>0</v>
      </c>
      <c r="R75" s="1046"/>
      <c r="S75" s="1690" t="s">
        <v>1105</v>
      </c>
      <c r="T75" s="1691"/>
      <c r="U75" s="1692"/>
      <c r="V75" s="1076"/>
      <c r="W75" s="1017"/>
      <c r="X75" s="1017"/>
      <c r="Y75" s="1017"/>
      <c r="Z75" s="1017"/>
    </row>
    <row r="76" spans="1:26" s="1018" customFormat="1" ht="6.75" customHeight="1">
      <c r="A76" s="1089"/>
      <c r="B76" s="1222"/>
      <c r="C76" s="1223"/>
      <c r="D76" s="1224"/>
      <c r="E76" s="1019"/>
      <c r="F76" s="1119"/>
      <c r="G76" s="1120"/>
      <c r="H76" s="1019"/>
      <c r="I76" s="1119"/>
      <c r="J76" s="1120"/>
      <c r="K76" s="1095"/>
      <c r="L76" s="1120"/>
      <c r="M76" s="1095"/>
      <c r="N76" s="1121"/>
      <c r="O76" s="1097"/>
      <c r="P76" s="1119"/>
      <c r="Q76" s="1120"/>
      <c r="R76" s="1046"/>
      <c r="S76" s="1225"/>
      <c r="T76" s="1226"/>
      <c r="U76" s="1227"/>
      <c r="V76" s="1076"/>
      <c r="W76" s="1017"/>
      <c r="X76" s="1017"/>
      <c r="Y76" s="1017"/>
      <c r="Z76" s="1017"/>
    </row>
    <row r="77" spans="1:26" s="1018" customFormat="1" ht="16.2" thickBot="1">
      <c r="A77" s="1089"/>
      <c r="B77" s="1228" t="s">
        <v>1106</v>
      </c>
      <c r="C77" s="1229"/>
      <c r="D77" s="1230"/>
      <c r="E77" s="1019"/>
      <c r="F77" s="1231">
        <f>+ROUND(F56+F63+F67+F71+F75,0)</f>
        <v>753296</v>
      </c>
      <c r="G77" s="1232">
        <f>+ROUND(G56+G63+G67+G71+G75,0)</f>
        <v>718643</v>
      </c>
      <c r="H77" s="1019"/>
      <c r="I77" s="1231">
        <f>+ROUND(I56+I63+I67+I71+I75,0)</f>
        <v>0</v>
      </c>
      <c r="J77" s="1233">
        <f>+ROUND(J56+J63+J67+J71+J75,0)</f>
        <v>0</v>
      </c>
      <c r="K77" s="1095"/>
      <c r="L77" s="1233">
        <f>+ROUND(L56+L63+L67+L71+L75,0)</f>
        <v>0</v>
      </c>
      <c r="M77" s="1095"/>
      <c r="N77" s="1234">
        <f>+ROUND(N56+N63+N67+N71+N75,0)</f>
        <v>718643</v>
      </c>
      <c r="O77" s="1097"/>
      <c r="P77" s="1231">
        <f>+ROUND(P56+P63+P67+P71+P75,0)</f>
        <v>753296</v>
      </c>
      <c r="Q77" s="1232">
        <f>+ROUND(Q56+Q63+Q67+Q71+Q75,0)</f>
        <v>718643</v>
      </c>
      <c r="R77" s="1046"/>
      <c r="S77" s="1693" t="s">
        <v>1107</v>
      </c>
      <c r="T77" s="1694"/>
      <c r="U77" s="1695"/>
      <c r="V77" s="1235"/>
      <c r="W77" s="1236"/>
      <c r="X77" s="1237"/>
      <c r="Y77" s="1236"/>
      <c r="Z77" s="1236"/>
    </row>
    <row r="78" spans="1:26" s="1018" customFormat="1" ht="15.6">
      <c r="A78" s="1089"/>
      <c r="B78" s="1090" t="s">
        <v>1108</v>
      </c>
      <c r="C78" s="1091"/>
      <c r="D78" s="1092"/>
      <c r="E78" s="1019"/>
      <c r="F78" s="1101"/>
      <c r="G78" s="1102"/>
      <c r="H78" s="1019"/>
      <c r="I78" s="1101"/>
      <c r="J78" s="1102"/>
      <c r="K78" s="1095"/>
      <c r="L78" s="1102"/>
      <c r="M78" s="1095"/>
      <c r="N78" s="1132"/>
      <c r="O78" s="1097"/>
      <c r="P78" s="1101"/>
      <c r="Q78" s="1102"/>
      <c r="R78" s="1046"/>
      <c r="S78" s="1090" t="s">
        <v>1108</v>
      </c>
      <c r="T78" s="1091"/>
      <c r="U78" s="1092"/>
      <c r="V78" s="1076"/>
      <c r="W78" s="1017"/>
      <c r="X78" s="1017"/>
      <c r="Y78" s="1017"/>
      <c r="Z78" s="1017"/>
    </row>
    <row r="79" spans="1:26" s="1018" customFormat="1" ht="15.6">
      <c r="A79" s="1089"/>
      <c r="B79" s="1104" t="s">
        <v>1109</v>
      </c>
      <c r="C79" s="1105"/>
      <c r="D79" s="1106"/>
      <c r="E79" s="1019"/>
      <c r="F79" s="1107">
        <f>+IF($P$2=0,$P79,0)</f>
        <v>753239</v>
      </c>
      <c r="G79" s="1108">
        <f>+IF($P$2=0,$Q79,0)</f>
        <v>720145</v>
      </c>
      <c r="H79" s="1019"/>
      <c r="I79" s="1107">
        <f>+IF(OR($P$2=98,$P$2=42,$P$2=96,$P$2=97),$P79,0)</f>
        <v>0</v>
      </c>
      <c r="J79" s="1108">
        <f>+IF(OR($P$2=98,$P$2=42,$P$2=96,$P$2=97),$Q79,0)</f>
        <v>0</v>
      </c>
      <c r="K79" s="1095"/>
      <c r="L79" s="1108">
        <f>+IF($P$2=33,$Q79,0)</f>
        <v>0</v>
      </c>
      <c r="M79" s="1095"/>
      <c r="N79" s="1109">
        <f>+ROUND(+G79+J79+L79,0)</f>
        <v>720145</v>
      </c>
      <c r="O79" s="1097"/>
      <c r="P79" s="1107">
        <f>+ROUND(OTCHET!E419,0)</f>
        <v>753239</v>
      </c>
      <c r="Q79" s="1108">
        <f>+ROUND(OTCHET!L419,0)</f>
        <v>720145</v>
      </c>
      <c r="R79" s="1046"/>
      <c r="S79" s="1684" t="s">
        <v>1110</v>
      </c>
      <c r="T79" s="1685"/>
      <c r="U79" s="1686"/>
      <c r="V79" s="1076"/>
      <c r="W79" s="1017"/>
      <c r="X79" s="1017"/>
      <c r="Y79" s="1017"/>
      <c r="Z79" s="1017"/>
    </row>
    <row r="80" spans="1:26" s="1018" customFormat="1" ht="15.6">
      <c r="A80" s="1089"/>
      <c r="B80" s="1116" t="s">
        <v>1111</v>
      </c>
      <c r="C80" s="1117"/>
      <c r="D80" s="1118"/>
      <c r="E80" s="1019"/>
      <c r="F80" s="1119">
        <f>+IF($P$2=0,$P80,0)</f>
        <v>0</v>
      </c>
      <c r="G80" s="1120">
        <f>+IF($P$2=0,$Q80,0)</f>
        <v>-1559</v>
      </c>
      <c r="H80" s="1019"/>
      <c r="I80" s="1119">
        <f>+IF(OR($P$2=98,$P$2=42,$P$2=96,$P$2=97),$P80,0)</f>
        <v>0</v>
      </c>
      <c r="J80" s="1120">
        <f>+IF(OR($P$2=98,$P$2=42,$P$2=96,$P$2=97),$Q80,0)</f>
        <v>0</v>
      </c>
      <c r="K80" s="1095"/>
      <c r="L80" s="1120">
        <f>+IF($P$2=33,$Q80,0)</f>
        <v>0</v>
      </c>
      <c r="M80" s="1095"/>
      <c r="N80" s="1121">
        <f>+ROUND(+G80+J80+L80,0)</f>
        <v>-1559</v>
      </c>
      <c r="O80" s="1097"/>
      <c r="P80" s="1119">
        <f>+ROUND(OTCHET!E429,0)</f>
        <v>0</v>
      </c>
      <c r="Q80" s="1120">
        <f>+ROUND(OTCHET!L429,0)</f>
        <v>-1559</v>
      </c>
      <c r="R80" s="1046"/>
      <c r="S80" s="1675" t="s">
        <v>1112</v>
      </c>
      <c r="T80" s="1676"/>
      <c r="U80" s="1677"/>
      <c r="V80" s="1076"/>
      <c r="W80" s="1017"/>
      <c r="X80" s="1017"/>
      <c r="Y80" s="1017"/>
      <c r="Z80" s="1017"/>
    </row>
    <row r="81" spans="1:26" s="1018" customFormat="1" ht="16.2" thickBot="1">
      <c r="A81" s="1089"/>
      <c r="B81" s="1238" t="s">
        <v>1113</v>
      </c>
      <c r="C81" s="1239"/>
      <c r="D81" s="1240"/>
      <c r="E81" s="1019"/>
      <c r="F81" s="1241">
        <f>+ROUND(F79+F80,0)</f>
        <v>753239</v>
      </c>
      <c r="G81" s="1242">
        <f>+ROUND(G79+G80,0)</f>
        <v>718586</v>
      </c>
      <c r="H81" s="1019"/>
      <c r="I81" s="1241">
        <f>+ROUND(I79+I80,0)</f>
        <v>0</v>
      </c>
      <c r="J81" s="1242">
        <f>+ROUND(J79+J80,0)</f>
        <v>0</v>
      </c>
      <c r="K81" s="1095"/>
      <c r="L81" s="1242">
        <f>+ROUND(L79+L80,0)</f>
        <v>0</v>
      </c>
      <c r="M81" s="1095"/>
      <c r="N81" s="1243">
        <f>+ROUND(N79+N80,0)</f>
        <v>718586</v>
      </c>
      <c r="O81" s="1097"/>
      <c r="P81" s="1241">
        <f>+ROUND(P79+P80,0)</f>
        <v>753239</v>
      </c>
      <c r="Q81" s="1242">
        <f>+ROUND(Q79+Q80,0)</f>
        <v>718586</v>
      </c>
      <c r="R81" s="1046"/>
      <c r="S81" s="1681" t="s">
        <v>1114</v>
      </c>
      <c r="T81" s="1682"/>
      <c r="U81" s="1683"/>
      <c r="V81" s="1235"/>
      <c r="W81" s="1236"/>
      <c r="X81" s="1237"/>
      <c r="Y81" s="1236"/>
      <c r="Z81" s="1236"/>
    </row>
    <row r="82" spans="1:26" s="1018" customFormat="1" ht="15.75" customHeight="1" thickBot="1">
      <c r="A82" s="1089"/>
      <c r="B82" s="1708">
        <f>+IF(+SUM(F82:N82)=0,0,"Контрола: дефицит/излишък = финансиране с обратен знак (Г. + Д. = 0)")</f>
        <v>0</v>
      </c>
      <c r="C82" s="1709"/>
      <c r="D82" s="1710"/>
      <c r="E82" s="1019"/>
      <c r="F82" s="1244">
        <f>+ROUND(F83,0)+ROUND(F84,0)</f>
        <v>0</v>
      </c>
      <c r="G82" s="1245">
        <f>+ROUND(G83,0)+ROUND(G84,0)</f>
        <v>0</v>
      </c>
      <c r="H82" s="1019"/>
      <c r="I82" s="1244">
        <f>+ROUND(I83,0)+ROUND(I84,0)</f>
        <v>0</v>
      </c>
      <c r="J82" s="1245">
        <f>+ROUND(J83,0)+ROUND(J84,0)</f>
        <v>0</v>
      </c>
      <c r="K82" s="1019"/>
      <c r="L82" s="1245">
        <f>+ROUND(L83,0)+ROUND(L84,0)</f>
        <v>0</v>
      </c>
      <c r="M82" s="1019"/>
      <c r="N82" s="1246">
        <f>+ROUND(N83,0)+ROUND(N84,0)</f>
        <v>0</v>
      </c>
      <c r="O82" s="1247"/>
      <c r="P82" s="1244">
        <f>+ROUND(P83,0)+ROUND(P84,0)</f>
        <v>0</v>
      </c>
      <c r="Q82" s="1245">
        <f>+ROUND(Q83,0)+ROUND(Q84,0)</f>
        <v>0</v>
      </c>
      <c r="R82" s="1046"/>
      <c r="S82" s="1248"/>
      <c r="T82" s="1249"/>
      <c r="U82" s="1250"/>
      <c r="V82" s="1076"/>
      <c r="W82" s="1017"/>
      <c r="X82" s="1017"/>
      <c r="Y82" s="1017"/>
      <c r="Z82" s="1017"/>
    </row>
    <row r="83" spans="1:26" s="1018" customFormat="1" ht="18" thickTop="1">
      <c r="A83" s="1089"/>
      <c r="B83" s="1251" t="s">
        <v>1115</v>
      </c>
      <c r="C83" s="1252"/>
      <c r="D83" s="1253"/>
      <c r="E83" s="1019"/>
      <c r="F83" s="1254">
        <f>+ROUND(F48,0)-ROUND(F77,0)+ROUND(F81,0)</f>
        <v>0</v>
      </c>
      <c r="G83" s="1255">
        <f>+ROUND(G48,0)-ROUND(G77,0)+ROUND(G81,0)</f>
        <v>0</v>
      </c>
      <c r="H83" s="1019"/>
      <c r="I83" s="1254">
        <f>+ROUND(I48,0)-ROUND(I77,0)+ROUND(I81,0)</f>
        <v>0</v>
      </c>
      <c r="J83" s="1255">
        <f>+ROUND(J48,0)-ROUND(J77,0)+ROUND(J81,0)</f>
        <v>0</v>
      </c>
      <c r="K83" s="1095"/>
      <c r="L83" s="1255">
        <f>+ROUND(L48,0)-ROUND(L77,0)+ROUND(L81,0)</f>
        <v>0</v>
      </c>
      <c r="M83" s="1095"/>
      <c r="N83" s="1256">
        <f>+ROUND(N48,0)-ROUND(N77,0)+ROUND(N81,0)</f>
        <v>0</v>
      </c>
      <c r="O83" s="1257"/>
      <c r="P83" s="1254">
        <f>+ROUND(P48,0)-ROUND(P77,0)+ROUND(P81,0)</f>
        <v>0</v>
      </c>
      <c r="Q83" s="1255">
        <f>+ROUND(Q48,0)-ROUND(Q77,0)+ROUND(Q81,0)</f>
        <v>0</v>
      </c>
      <c r="R83" s="1046"/>
      <c r="S83" s="1251" t="s">
        <v>1115</v>
      </c>
      <c r="T83" s="1252"/>
      <c r="U83" s="1253"/>
      <c r="V83" s="1235"/>
      <c r="W83" s="1236"/>
      <c r="X83" s="1237"/>
      <c r="Y83" s="1236"/>
      <c r="Z83" s="1236"/>
    </row>
    <row r="84" spans="1:26" s="1018" customFormat="1" ht="18" thickBot="1">
      <c r="A84" s="1089"/>
      <c r="B84" s="1258" t="s">
        <v>1116</v>
      </c>
      <c r="C84" s="1259"/>
      <c r="D84" s="1260"/>
      <c r="E84" s="1261"/>
      <c r="F84" s="1262">
        <f>+ROUND(F101,0)+ROUND(F120,0)+ROUND(F127,0)-ROUND(F132,0)</f>
        <v>0</v>
      </c>
      <c r="G84" s="1263">
        <f>+ROUND(G101,0)+ROUND(G120,0)+ROUND(G127,0)-ROUND(G132,0)</f>
        <v>0</v>
      </c>
      <c r="H84" s="1019"/>
      <c r="I84" s="1262">
        <f>+ROUND(I101,0)+ROUND(I120,0)+ROUND(I127,0)-ROUND(I132,0)</f>
        <v>0</v>
      </c>
      <c r="J84" s="1263">
        <f>+ROUND(J101,0)+ROUND(J120,0)+ROUND(J127,0)-ROUND(J132,0)</f>
        <v>0</v>
      </c>
      <c r="K84" s="1095"/>
      <c r="L84" s="1263">
        <f>+ROUND(L101,0)+ROUND(L120,0)+ROUND(L127,0)-ROUND(L132,0)</f>
        <v>0</v>
      </c>
      <c r="M84" s="1095"/>
      <c r="N84" s="1264">
        <f>+ROUND(N101,0)+ROUND(N120,0)+ROUND(N127,0)-ROUND(N132,0)</f>
        <v>0</v>
      </c>
      <c r="O84" s="1257"/>
      <c r="P84" s="1262">
        <f>+ROUND(P101,0)+ROUND(P120,0)+ROUND(P127,0)-ROUND(P132,0)</f>
        <v>0</v>
      </c>
      <c r="Q84" s="1263">
        <f>+ROUND(Q101,0)+ROUND(Q120,0)+ROUND(Q127,0)-ROUND(Q132,0)</f>
        <v>0</v>
      </c>
      <c r="R84" s="1046"/>
      <c r="S84" s="1258" t="s">
        <v>1116</v>
      </c>
      <c r="T84" s="1259"/>
      <c r="U84" s="1260"/>
      <c r="V84" s="1235"/>
      <c r="W84" s="1236"/>
      <c r="X84" s="1237"/>
      <c r="Y84" s="1236"/>
      <c r="Z84" s="1236"/>
    </row>
    <row r="85" spans="1:26" s="1018" customFormat="1" ht="16.2" thickTop="1">
      <c r="A85" s="1089"/>
      <c r="B85" s="1090" t="s">
        <v>1117</v>
      </c>
      <c r="C85" s="1091"/>
      <c r="D85" s="1092"/>
      <c r="E85" s="1019"/>
      <c r="F85" s="1093"/>
      <c r="G85" s="1094"/>
      <c r="H85" s="1019"/>
      <c r="I85" s="1093"/>
      <c r="J85" s="1094"/>
      <c r="K85" s="1095"/>
      <c r="L85" s="1094"/>
      <c r="M85" s="1095"/>
      <c r="N85" s="1128"/>
      <c r="O85" s="1097"/>
      <c r="P85" s="1093"/>
      <c r="Q85" s="1094"/>
      <c r="R85" s="1046"/>
      <c r="S85" s="1090" t="s">
        <v>1117</v>
      </c>
      <c r="T85" s="1091"/>
      <c r="U85" s="1092"/>
      <c r="V85" s="1076"/>
      <c r="W85" s="1017"/>
      <c r="X85" s="1017"/>
      <c r="Y85" s="1017"/>
      <c r="Z85" s="1017"/>
    </row>
    <row r="86" spans="1:26" s="1018" customFormat="1" ht="15.6">
      <c r="A86" s="1089"/>
      <c r="B86" s="1265" t="s">
        <v>1118</v>
      </c>
      <c r="C86" s="1266"/>
      <c r="D86" s="1267"/>
      <c r="E86" s="1019"/>
      <c r="F86" s="1107"/>
      <c r="G86" s="1108"/>
      <c r="H86" s="1019"/>
      <c r="I86" s="1107"/>
      <c r="J86" s="1108"/>
      <c r="K86" s="1095"/>
      <c r="L86" s="1108"/>
      <c r="M86" s="1095"/>
      <c r="N86" s="1109"/>
      <c r="O86" s="1097"/>
      <c r="P86" s="1107"/>
      <c r="Q86" s="1108"/>
      <c r="R86" s="1046"/>
      <c r="S86" s="1265" t="s">
        <v>1118</v>
      </c>
      <c r="T86" s="1266"/>
      <c r="U86" s="1267"/>
      <c r="V86" s="1076"/>
      <c r="W86" s="1017"/>
      <c r="X86" s="1017"/>
      <c r="Y86" s="1017"/>
      <c r="Z86" s="1017"/>
    </row>
    <row r="87" spans="1:26" s="1018" customFormat="1" ht="15.6">
      <c r="A87" s="1089"/>
      <c r="B87" s="1110" t="s">
        <v>1119</v>
      </c>
      <c r="C87" s="1111"/>
      <c r="D87" s="1112"/>
      <c r="E87" s="1019"/>
      <c r="F87" s="1113">
        <f>+IF($P$2=0,$P87,0)</f>
        <v>0</v>
      </c>
      <c r="G87" s="1114">
        <f>+IF($P$2=0,$Q87,0)</f>
        <v>0</v>
      </c>
      <c r="H87" s="1019"/>
      <c r="I87" s="1113">
        <f>+IF(OR($P$2=98,$P$2=42,$P$2=96,$P$2=97),$P87,0)</f>
        <v>0</v>
      </c>
      <c r="J87" s="1114">
        <f>+IF(OR($P$2=98,$P$2=42,$P$2=96,$P$2=97),$Q87,0)</f>
        <v>0</v>
      </c>
      <c r="K87" s="1095"/>
      <c r="L87" s="1114">
        <f>+IF($P$2=33,$Q87,0)</f>
        <v>0</v>
      </c>
      <c r="M87" s="1095"/>
      <c r="N87" s="1115">
        <f>+ROUND(+G87+J87+L87,0)</f>
        <v>0</v>
      </c>
      <c r="O87" s="1097"/>
      <c r="P87" s="1113">
        <f>+ROUND(+OTCHET!E462+OTCHET!E463,0)</f>
        <v>0</v>
      </c>
      <c r="Q87" s="1114">
        <f>+ROUND(+OTCHET!L462+OTCHET!L463,0)</f>
        <v>0</v>
      </c>
      <c r="R87" s="1046"/>
      <c r="S87" s="1684" t="s">
        <v>1120</v>
      </c>
      <c r="T87" s="1685"/>
      <c r="U87" s="1686"/>
      <c r="V87" s="1076"/>
      <c r="W87" s="1017"/>
      <c r="X87" s="1017"/>
      <c r="Y87" s="1017"/>
      <c r="Z87" s="1017"/>
    </row>
    <row r="88" spans="1:26" s="1018" customFormat="1" ht="15.6">
      <c r="A88" s="1089"/>
      <c r="B88" s="1116" t="s">
        <v>1121</v>
      </c>
      <c r="C88" s="1117"/>
      <c r="D88" s="1118"/>
      <c r="E88" s="1019"/>
      <c r="F88" s="1119">
        <f>+IF($P$2=0,$P88,0)</f>
        <v>0</v>
      </c>
      <c r="G88" s="1120">
        <f>+IF($P$2=0,$Q88,0)</f>
        <v>0</v>
      </c>
      <c r="H88" s="1019"/>
      <c r="I88" s="1119">
        <f>+IF(OR($P$2=98,$P$2=42,$P$2=96,$P$2=97),$P88,0)</f>
        <v>0</v>
      </c>
      <c r="J88" s="1120">
        <f>+IF(OR($P$2=98,$P$2=42,$P$2=96,$P$2=97),$Q88,0)</f>
        <v>0</v>
      </c>
      <c r="K88" s="1095"/>
      <c r="L88" s="1120">
        <f>+IF($P$2=33,$Q88,0)</f>
        <v>0</v>
      </c>
      <c r="M88" s="1095"/>
      <c r="N88" s="1121">
        <f>+ROUND(+G88+J88+L88,0)</f>
        <v>0</v>
      </c>
      <c r="O88" s="1097"/>
      <c r="P88" s="1119">
        <f>+ROUND(OTCHET!E464+OTCHET!E535,0)</f>
        <v>0</v>
      </c>
      <c r="Q88" s="1120">
        <f>+ROUND(OTCHET!L464+OTCHET!L535,0)</f>
        <v>0</v>
      </c>
      <c r="R88" s="1046"/>
      <c r="S88" s="1675" t="s">
        <v>1122</v>
      </c>
      <c r="T88" s="1676"/>
      <c r="U88" s="1677"/>
      <c r="V88" s="1076"/>
      <c r="W88" s="1017"/>
      <c r="X88" s="1017"/>
      <c r="Y88" s="1017"/>
      <c r="Z88" s="1017"/>
    </row>
    <row r="89" spans="1:26" s="1018" customFormat="1" ht="15.6">
      <c r="A89" s="1089"/>
      <c r="B89" s="1122" t="s">
        <v>1123</v>
      </c>
      <c r="C89" s="1123"/>
      <c r="D89" s="1124"/>
      <c r="E89" s="1019"/>
      <c r="F89" s="1125">
        <f>+ROUND(+SUM(F87:F88),0)</f>
        <v>0</v>
      </c>
      <c r="G89" s="1126">
        <f>+ROUND(+SUM(G87:G88),0)</f>
        <v>0</v>
      </c>
      <c r="H89" s="1019"/>
      <c r="I89" s="1125">
        <f>+ROUND(+SUM(I87:I88),0)</f>
        <v>0</v>
      </c>
      <c r="J89" s="1126">
        <f>+ROUND(+SUM(J87:J88),0)</f>
        <v>0</v>
      </c>
      <c r="K89" s="1095"/>
      <c r="L89" s="1126">
        <f>+ROUND(+SUM(L87:L88),0)</f>
        <v>0</v>
      </c>
      <c r="M89" s="1095"/>
      <c r="N89" s="1127">
        <f>+ROUND(+SUM(N87:N88),0)</f>
        <v>0</v>
      </c>
      <c r="O89" s="1097"/>
      <c r="P89" s="1125">
        <f>+ROUND(+SUM(P87:P88),0)</f>
        <v>0</v>
      </c>
      <c r="Q89" s="1126">
        <f>+ROUND(+SUM(Q87:Q88),0)</f>
        <v>0</v>
      </c>
      <c r="R89" s="1046"/>
      <c r="S89" s="1690" t="s">
        <v>1124</v>
      </c>
      <c r="T89" s="1691"/>
      <c r="U89" s="1692"/>
      <c r="V89" s="1076"/>
      <c r="W89" s="1017"/>
      <c r="X89" s="1017"/>
      <c r="Y89" s="1017"/>
      <c r="Z89" s="1017"/>
    </row>
    <row r="90" spans="1:26" s="1018" customFormat="1" ht="15.6">
      <c r="A90" s="1089"/>
      <c r="B90" s="1098" t="s">
        <v>1125</v>
      </c>
      <c r="C90" s="1099"/>
      <c r="D90" s="1100"/>
      <c r="E90" s="1019"/>
      <c r="F90" s="1093"/>
      <c r="G90" s="1094"/>
      <c r="H90" s="1019"/>
      <c r="I90" s="1093"/>
      <c r="J90" s="1094"/>
      <c r="K90" s="1095"/>
      <c r="L90" s="1094"/>
      <c r="M90" s="1095"/>
      <c r="N90" s="1128"/>
      <c r="O90" s="1097"/>
      <c r="P90" s="1093"/>
      <c r="Q90" s="1094"/>
      <c r="R90" s="1046"/>
      <c r="S90" s="1098" t="s">
        <v>1125</v>
      </c>
      <c r="T90" s="1099"/>
      <c r="U90" s="1100"/>
      <c r="V90" s="1076"/>
      <c r="W90" s="1017"/>
      <c r="X90" s="1017"/>
      <c r="Y90" s="1017"/>
      <c r="Z90" s="1017"/>
    </row>
    <row r="91" spans="1:26" s="1018" customFormat="1" ht="15.6">
      <c r="A91" s="1089"/>
      <c r="B91" s="1104" t="s">
        <v>1126</v>
      </c>
      <c r="C91" s="1105"/>
      <c r="D91" s="1106"/>
      <c r="E91" s="1019"/>
      <c r="F91" s="1107">
        <f>+IF($P$2=0,$P91,0)</f>
        <v>0</v>
      </c>
      <c r="G91" s="1108">
        <f>+IF($P$2=0,$Q91,0)</f>
        <v>0</v>
      </c>
      <c r="H91" s="1019"/>
      <c r="I91" s="1107">
        <f>+IF(OR($P$2=98,$P$2=42,$P$2=96,$P$2=97),$P91,0)</f>
        <v>0</v>
      </c>
      <c r="J91" s="1108">
        <f>+IF(OR($P$2=98,$P$2=42,$P$2=96,$P$2=97),$Q91,0)</f>
        <v>0</v>
      </c>
      <c r="K91" s="1095"/>
      <c r="L91" s="1108">
        <f>+IF($P$2=33,$Q91,0)</f>
        <v>0</v>
      </c>
      <c r="M91" s="1095"/>
      <c r="N91" s="1109">
        <f>+ROUND(+G91+J91+L91,0)</f>
        <v>0</v>
      </c>
      <c r="O91" s="1097"/>
      <c r="P91" s="1107">
        <f>+ROUND(OTCHET!E466+OTCHET!E469+OTCHET!E479,0)</f>
        <v>0</v>
      </c>
      <c r="Q91" s="1108">
        <f>+ROUND(OTCHET!L466+OTCHET!L469+OTCHET!L479,0)</f>
        <v>0</v>
      </c>
      <c r="R91" s="1046"/>
      <c r="S91" s="1684" t="s">
        <v>1127</v>
      </c>
      <c r="T91" s="1685"/>
      <c r="U91" s="1686"/>
      <c r="V91" s="1076"/>
      <c r="W91" s="1017"/>
      <c r="X91" s="1017"/>
      <c r="Y91" s="1017"/>
      <c r="Z91" s="1017"/>
    </row>
    <row r="92" spans="1:26" s="1018" customFormat="1" ht="15.6">
      <c r="A92" s="1089"/>
      <c r="B92" s="1110" t="s">
        <v>1128</v>
      </c>
      <c r="C92" s="1111"/>
      <c r="D92" s="1112"/>
      <c r="E92" s="1019"/>
      <c r="F92" s="1119">
        <f>+IF($P$2=0,$P92,0)</f>
        <v>0</v>
      </c>
      <c r="G92" s="1120">
        <f>+IF($P$2=0,$Q92,0)</f>
        <v>0</v>
      </c>
      <c r="H92" s="1019"/>
      <c r="I92" s="1119">
        <f>+IF(OR($P$2=98,$P$2=42,$P$2=96,$P$2=97),$P92,0)</f>
        <v>0</v>
      </c>
      <c r="J92" s="1120">
        <f>+IF(OR($P$2=98,$P$2=42,$P$2=96,$P$2=97),$Q92,0)</f>
        <v>0</v>
      </c>
      <c r="K92" s="1095"/>
      <c r="L92" s="1120">
        <f>+IF($P$2=33,$Q92,0)</f>
        <v>0</v>
      </c>
      <c r="M92" s="1095"/>
      <c r="N92" s="1121">
        <f>+ROUND(+G92+J92+L92,0)</f>
        <v>0</v>
      </c>
      <c r="O92" s="1097"/>
      <c r="P92" s="1119">
        <f>+ROUND(OTCHET!E467+OTCHET!E470+OTCHET!E480+OTCHET!E502+IF(+OTCHET!E494&gt;0,+OTCHET!E494,0),0)</f>
        <v>0</v>
      </c>
      <c r="Q92" s="1120">
        <f>+ROUND(OTCHET!L467+OTCHET!L470+OTCHET!L480+OTCHET!L502+IF(+OTCHET!L494&gt;0,+OTCHET!L494,0),0)</f>
        <v>0</v>
      </c>
      <c r="R92" s="1046"/>
      <c r="S92" s="1675" t="s">
        <v>1129</v>
      </c>
      <c r="T92" s="1676"/>
      <c r="U92" s="1677"/>
      <c r="V92" s="1076"/>
      <c r="W92" s="1017"/>
      <c r="X92" s="1017"/>
      <c r="Y92" s="1017"/>
      <c r="Z92" s="1017"/>
    </row>
    <row r="93" spans="1:26" s="1018" customFormat="1" ht="15.6">
      <c r="A93" s="1089"/>
      <c r="B93" s="1110" t="s">
        <v>1130</v>
      </c>
      <c r="C93" s="1111"/>
      <c r="D93" s="1112"/>
      <c r="E93" s="1019"/>
      <c r="F93" s="1113">
        <f>+IF($P$2=0,$P93,0)</f>
        <v>0</v>
      </c>
      <c r="G93" s="1114">
        <f>+IF($P$2=0,$Q93,0)</f>
        <v>0</v>
      </c>
      <c r="H93" s="1019"/>
      <c r="I93" s="1113">
        <f>+IF(OR($P$2=98,$P$2=42,$P$2=96,$P$2=97),$P93,0)</f>
        <v>0</v>
      </c>
      <c r="J93" s="1114">
        <f>+IF(OR($P$2=98,$P$2=42,$P$2=96,$P$2=97),$Q93,0)</f>
        <v>0</v>
      </c>
      <c r="K93" s="1095"/>
      <c r="L93" s="1114">
        <f>+IF($P$2=33,$Q93,0)</f>
        <v>0</v>
      </c>
      <c r="M93" s="1095"/>
      <c r="N93" s="1115">
        <f>+ROUND(+G93+J93+L93,0)</f>
        <v>0</v>
      </c>
      <c r="O93" s="1097"/>
      <c r="P93" s="1113">
        <f>+ROUND(+SUM(OTCHET!E472:E474),0)</f>
        <v>0</v>
      </c>
      <c r="Q93" s="1114">
        <f>+ROUND(+SUM(OTCHET!L472:L474),0)</f>
        <v>0</v>
      </c>
      <c r="R93" s="1046"/>
      <c r="S93" s="1675" t="s">
        <v>1131</v>
      </c>
      <c r="T93" s="1676"/>
      <c r="U93" s="1677"/>
      <c r="V93" s="1076"/>
      <c r="W93" s="1017"/>
      <c r="X93" s="1017"/>
      <c r="Y93" s="1017"/>
      <c r="Z93" s="1017"/>
    </row>
    <row r="94" spans="1:26" s="1018" customFormat="1" ht="15.6">
      <c r="A94" s="1089"/>
      <c r="B94" s="1268" t="s">
        <v>1132</v>
      </c>
      <c r="C94" s="1269"/>
      <c r="D94" s="1270"/>
      <c r="E94" s="1019"/>
      <c r="F94" s="1101">
        <f>+IF($P$2=0,$P94,0)</f>
        <v>0</v>
      </c>
      <c r="G94" s="1102">
        <f>+IF($P$2=0,$Q94,0)</f>
        <v>0</v>
      </c>
      <c r="H94" s="1019"/>
      <c r="I94" s="1101">
        <f>+IF(OR($P$2=98,$P$2=42,$P$2=96,$P$2=97),$P94,0)</f>
        <v>0</v>
      </c>
      <c r="J94" s="1102">
        <f>+IF(OR($P$2=98,$P$2=42,$P$2=96,$P$2=97),$Q94,0)</f>
        <v>0</v>
      </c>
      <c r="K94" s="1095"/>
      <c r="L94" s="1102">
        <f>+IF($P$2=33,$Q94,0)</f>
        <v>0</v>
      </c>
      <c r="M94" s="1095"/>
      <c r="N94" s="1132">
        <f>+ROUND(+G94+J94+L94,0)</f>
        <v>0</v>
      </c>
      <c r="O94" s="1097"/>
      <c r="P94" s="1101">
        <f>+ROUND(+SUM(OTCHET!E475:E476),0)</f>
        <v>0</v>
      </c>
      <c r="Q94" s="1102">
        <f>+ROUND(+SUM(OTCHET!L475:L476),0)</f>
        <v>0</v>
      </c>
      <c r="R94" s="1046"/>
      <c r="S94" s="1705" t="s">
        <v>1133</v>
      </c>
      <c r="T94" s="1706"/>
      <c r="U94" s="1707"/>
      <c r="V94" s="1076"/>
      <c r="W94" s="1017"/>
      <c r="X94" s="1017"/>
      <c r="Y94" s="1017"/>
      <c r="Z94" s="1017"/>
    </row>
    <row r="95" spans="1:26" s="1018" customFormat="1" ht="15.6">
      <c r="A95" s="1089"/>
      <c r="B95" s="1122" t="s">
        <v>1134</v>
      </c>
      <c r="C95" s="1123"/>
      <c r="D95" s="1124"/>
      <c r="E95" s="1019"/>
      <c r="F95" s="1125">
        <f>+ROUND(+SUM(F91:F94),0)</f>
        <v>0</v>
      </c>
      <c r="G95" s="1126">
        <f>+ROUND(+SUM(G91:G94),0)</f>
        <v>0</v>
      </c>
      <c r="H95" s="1019"/>
      <c r="I95" s="1125">
        <f>+ROUND(+SUM(I91:I94),0)</f>
        <v>0</v>
      </c>
      <c r="J95" s="1126">
        <f>+ROUND(+SUM(J91:J94),0)</f>
        <v>0</v>
      </c>
      <c r="K95" s="1095"/>
      <c r="L95" s="1126">
        <f>+ROUND(+SUM(L91:L94),0)</f>
        <v>0</v>
      </c>
      <c r="M95" s="1095"/>
      <c r="N95" s="1127">
        <f>+ROUND(+SUM(N91:N94),0)</f>
        <v>0</v>
      </c>
      <c r="O95" s="1097"/>
      <c r="P95" s="1125">
        <f>+ROUND(+SUM(P91:P94),0)</f>
        <v>0</v>
      </c>
      <c r="Q95" s="1126">
        <f>+ROUND(+SUM(Q91:Q94),0)</f>
        <v>0</v>
      </c>
      <c r="R95" s="1046"/>
      <c r="S95" s="1690" t="s">
        <v>1135</v>
      </c>
      <c r="T95" s="1691"/>
      <c r="U95" s="1692"/>
      <c r="V95" s="1076"/>
      <c r="W95" s="1017"/>
      <c r="X95" s="1017"/>
      <c r="Y95" s="1017"/>
      <c r="Z95" s="1017"/>
    </row>
    <row r="96" spans="1:26" s="1018" customFormat="1" ht="15.6">
      <c r="A96" s="1089"/>
      <c r="B96" s="1098" t="s">
        <v>1136</v>
      </c>
      <c r="C96" s="1099"/>
      <c r="D96" s="1100"/>
      <c r="E96" s="1019"/>
      <c r="F96" s="1093"/>
      <c r="G96" s="1094"/>
      <c r="H96" s="1019"/>
      <c r="I96" s="1093"/>
      <c r="J96" s="1094"/>
      <c r="K96" s="1095"/>
      <c r="L96" s="1094"/>
      <c r="M96" s="1095"/>
      <c r="N96" s="1128"/>
      <c r="O96" s="1097"/>
      <c r="P96" s="1093"/>
      <c r="Q96" s="1094"/>
      <c r="R96" s="1046"/>
      <c r="S96" s="1098" t="s">
        <v>1136</v>
      </c>
      <c r="T96" s="1099"/>
      <c r="U96" s="1100"/>
      <c r="V96" s="1076"/>
      <c r="W96" s="1017"/>
      <c r="X96" s="1017"/>
      <c r="Y96" s="1017"/>
      <c r="Z96" s="1017"/>
    </row>
    <row r="97" spans="1:26" s="1018" customFormat="1" ht="15.6">
      <c r="A97" s="1089"/>
      <c r="B97" s="1104" t="s">
        <v>1137</v>
      </c>
      <c r="C97" s="1105"/>
      <c r="D97" s="1106"/>
      <c r="E97" s="1019"/>
      <c r="F97" s="1107">
        <f>+IF($P$2=0,$P97,0)</f>
        <v>0</v>
      </c>
      <c r="G97" s="1108">
        <f>+IF($P$2=0,$Q97,0)</f>
        <v>0</v>
      </c>
      <c r="H97" s="1019"/>
      <c r="I97" s="1107">
        <f>+IF(OR($P$2=98,$P$2=42,$P$2=96,$P$2=97),$P97,0)</f>
        <v>0</v>
      </c>
      <c r="J97" s="1108">
        <f>+IF(OR($P$2=98,$P$2=42,$P$2=96,$P$2=97),$Q97,0)</f>
        <v>0</v>
      </c>
      <c r="K97" s="1095"/>
      <c r="L97" s="1108">
        <f>+IF($P$2=33,$Q97,0)</f>
        <v>0</v>
      </c>
      <c r="M97" s="1095"/>
      <c r="N97" s="1109">
        <f>+ROUND(+G97+J97+L97,0)</f>
        <v>0</v>
      </c>
      <c r="O97" s="1097"/>
      <c r="P97" s="1107">
        <f>+ROUND(OTCHET!E536+OTCHET!E541,0)</f>
        <v>0</v>
      </c>
      <c r="Q97" s="1108">
        <f>+ROUND(OTCHET!L536+OTCHET!L541,0)</f>
        <v>0</v>
      </c>
      <c r="R97" s="1046"/>
      <c r="S97" s="1684" t="s">
        <v>1138</v>
      </c>
      <c r="T97" s="1685"/>
      <c r="U97" s="1686"/>
      <c r="V97" s="1076"/>
      <c r="W97" s="1017"/>
      <c r="X97" s="1017"/>
      <c r="Y97" s="1017"/>
      <c r="Z97" s="1017"/>
    </row>
    <row r="98" spans="1:26" s="1018" customFormat="1" ht="15.6">
      <c r="A98" s="1089"/>
      <c r="B98" s="1116" t="s">
        <v>1139</v>
      </c>
      <c r="C98" s="1117"/>
      <c r="D98" s="1118"/>
      <c r="E98" s="1019"/>
      <c r="F98" s="1119">
        <f>+IF($P$2=0,$P98,0)</f>
        <v>0</v>
      </c>
      <c r="G98" s="1120">
        <f>+IF($P$2=0,$Q98,0)</f>
        <v>0</v>
      </c>
      <c r="H98" s="1019"/>
      <c r="I98" s="1119">
        <f>+IF(OR($P$2=98,$P$2=42,$P$2=96,$P$2=97),$P98,0)</f>
        <v>0</v>
      </c>
      <c r="J98" s="1120">
        <f>+IF(OR($P$2=98,$P$2=42,$P$2=96,$P$2=97),$Q98,0)</f>
        <v>0</v>
      </c>
      <c r="K98" s="1095"/>
      <c r="L98" s="1120">
        <f>+IF($P$2=33,$Q98,0)</f>
        <v>0</v>
      </c>
      <c r="M98" s="1095"/>
      <c r="N98" s="1121">
        <f>+ROUND(+G98+J98+L98,0)</f>
        <v>0</v>
      </c>
      <c r="O98" s="1097"/>
      <c r="P98" s="1119">
        <f>+ROUND(+OTCHET!E477+OTCHET!E558+OTCHET!E560,0)</f>
        <v>0</v>
      </c>
      <c r="Q98" s="1120">
        <f>+ROUND(+OTCHET!L477+OTCHET!L558+OTCHET!L560,0)</f>
        <v>0</v>
      </c>
      <c r="R98" s="1046"/>
      <c r="S98" s="1675" t="s">
        <v>1140</v>
      </c>
      <c r="T98" s="1676"/>
      <c r="U98" s="1677"/>
      <c r="V98" s="1076"/>
      <c r="W98" s="1017"/>
      <c r="X98" s="1017"/>
      <c r="Y98" s="1017"/>
      <c r="Z98" s="1017"/>
    </row>
    <row r="99" spans="1:26" s="1018" customFormat="1" ht="15.6">
      <c r="A99" s="1089"/>
      <c r="B99" s="1122" t="s">
        <v>1141</v>
      </c>
      <c r="C99" s="1123"/>
      <c r="D99" s="1124"/>
      <c r="E99" s="1019"/>
      <c r="F99" s="1125">
        <f>+ROUND(+SUM(F97:F98),0)</f>
        <v>0</v>
      </c>
      <c r="G99" s="1126">
        <f>+ROUND(+SUM(G97:G98),0)</f>
        <v>0</v>
      </c>
      <c r="H99" s="1019"/>
      <c r="I99" s="1125">
        <f>+ROUND(+SUM(I97:I98),0)</f>
        <v>0</v>
      </c>
      <c r="J99" s="1126">
        <f>+ROUND(+SUM(J97:J98),0)</f>
        <v>0</v>
      </c>
      <c r="K99" s="1095"/>
      <c r="L99" s="1126">
        <f>+ROUND(+SUM(L97:L98),0)</f>
        <v>0</v>
      </c>
      <c r="M99" s="1095"/>
      <c r="N99" s="1127">
        <f>+ROUND(+SUM(N97:N98),0)</f>
        <v>0</v>
      </c>
      <c r="O99" s="1097"/>
      <c r="P99" s="1125">
        <f>+ROUND(+SUM(P97:P98),0)</f>
        <v>0</v>
      </c>
      <c r="Q99" s="1126">
        <f>+ROUND(+SUM(Q97:Q98),0)</f>
        <v>0</v>
      </c>
      <c r="R99" s="1046"/>
      <c r="S99" s="1690" t="s">
        <v>1142</v>
      </c>
      <c r="T99" s="1691"/>
      <c r="U99" s="1692"/>
      <c r="V99" s="1076"/>
      <c r="W99" s="1017"/>
      <c r="X99" s="1017"/>
      <c r="Y99" s="1017"/>
      <c r="Z99" s="1017"/>
    </row>
    <row r="100" spans="1:26" s="1018" customFormat="1" ht="8.25" customHeight="1">
      <c r="A100" s="1089"/>
      <c r="B100" s="1192"/>
      <c r="C100" s="1130"/>
      <c r="D100" s="1131"/>
      <c r="E100" s="1019"/>
      <c r="F100" s="1107"/>
      <c r="G100" s="1108"/>
      <c r="H100" s="1019"/>
      <c r="I100" s="1107"/>
      <c r="J100" s="1108"/>
      <c r="K100" s="1095"/>
      <c r="L100" s="1108"/>
      <c r="M100" s="1095"/>
      <c r="N100" s="1109"/>
      <c r="O100" s="1097"/>
      <c r="P100" s="1107"/>
      <c r="Q100" s="1108"/>
      <c r="R100" s="1046"/>
      <c r="S100" s="1193"/>
      <c r="T100" s="1194"/>
      <c r="U100" s="1195"/>
      <c r="V100" s="1076"/>
      <c r="W100" s="1017"/>
      <c r="X100" s="1017"/>
      <c r="Y100" s="1017"/>
      <c r="Z100" s="1017"/>
    </row>
    <row r="101" spans="1:26" s="1018" customFormat="1" ht="16.2" thickBot="1">
      <c r="A101" s="1089"/>
      <c r="B101" s="1196" t="s">
        <v>1143</v>
      </c>
      <c r="C101" s="1197"/>
      <c r="D101" s="1198"/>
      <c r="E101" s="1019"/>
      <c r="F101" s="1199">
        <f>+ROUND(F89+F95+F99,0)</f>
        <v>0</v>
      </c>
      <c r="G101" s="1200">
        <f>+ROUND(G89+G95+G99,0)</f>
        <v>0</v>
      </c>
      <c r="H101" s="1019"/>
      <c r="I101" s="1199">
        <f>+ROUND(I89+I95+I99,0)</f>
        <v>0</v>
      </c>
      <c r="J101" s="1200">
        <f>+ROUND(J89+J95+J99,0)</f>
        <v>0</v>
      </c>
      <c r="K101" s="1095"/>
      <c r="L101" s="1200">
        <f>+ROUND(L89+L95+L99,0)</f>
        <v>0</v>
      </c>
      <c r="M101" s="1095"/>
      <c r="N101" s="1201">
        <f>+ROUND(N89+N95+N99,0)</f>
        <v>0</v>
      </c>
      <c r="O101" s="1202"/>
      <c r="P101" s="1199">
        <f>+ROUND(P89+P95+P99,0)</f>
        <v>0</v>
      </c>
      <c r="Q101" s="1200">
        <f>+ROUND(Q89+Q95+Q99,0)</f>
        <v>0</v>
      </c>
      <c r="R101" s="1046"/>
      <c r="S101" s="1702" t="s">
        <v>1144</v>
      </c>
      <c r="T101" s="1703"/>
      <c r="U101" s="1704"/>
      <c r="V101" s="1076"/>
      <c r="W101" s="1017"/>
      <c r="X101" s="1017"/>
      <c r="Y101" s="1017"/>
      <c r="Z101" s="1017"/>
    </row>
    <row r="102" spans="1:26" s="1018" customFormat="1" ht="15.6">
      <c r="A102" s="1089"/>
      <c r="B102" s="1090" t="s">
        <v>1145</v>
      </c>
      <c r="C102" s="1091"/>
      <c r="D102" s="1092"/>
      <c r="E102" s="1019"/>
      <c r="F102" s="1101"/>
      <c r="G102" s="1102"/>
      <c r="H102" s="1019"/>
      <c r="I102" s="1101"/>
      <c r="J102" s="1102"/>
      <c r="K102" s="1095"/>
      <c r="L102" s="1102"/>
      <c r="M102" s="1095"/>
      <c r="N102" s="1132"/>
      <c r="O102" s="1097"/>
      <c r="P102" s="1101"/>
      <c r="Q102" s="1102"/>
      <c r="R102" s="1046"/>
      <c r="S102" s="1271" t="s">
        <v>1145</v>
      </c>
      <c r="T102" s="1272"/>
      <c r="U102" s="1273"/>
      <c r="V102" s="1076"/>
      <c r="W102" s="1017"/>
      <c r="X102" s="1017"/>
      <c r="Y102" s="1017"/>
      <c r="Z102" s="1017"/>
    </row>
    <row r="103" spans="1:26" s="1018" customFormat="1" ht="15.6">
      <c r="A103" s="1089"/>
      <c r="B103" s="1265" t="s">
        <v>1146</v>
      </c>
      <c r="C103" s="1266"/>
      <c r="D103" s="1267"/>
      <c r="E103" s="1019"/>
      <c r="F103" s="1107"/>
      <c r="G103" s="1108"/>
      <c r="H103" s="1019"/>
      <c r="I103" s="1107"/>
      <c r="J103" s="1108"/>
      <c r="K103" s="1095"/>
      <c r="L103" s="1108"/>
      <c r="M103" s="1095"/>
      <c r="N103" s="1109"/>
      <c r="O103" s="1097"/>
      <c r="P103" s="1107"/>
      <c r="Q103" s="1108"/>
      <c r="R103" s="1046"/>
      <c r="S103" s="1274" t="s">
        <v>1146</v>
      </c>
      <c r="T103" s="1275"/>
      <c r="U103" s="1276"/>
      <c r="V103" s="1076"/>
      <c r="W103" s="1017"/>
      <c r="X103" s="1017"/>
      <c r="Y103" s="1017"/>
      <c r="Z103" s="1017"/>
    </row>
    <row r="104" spans="1:26" s="1018" customFormat="1" ht="15.6">
      <c r="A104" s="1089"/>
      <c r="B104" s="1110" t="s">
        <v>1147</v>
      </c>
      <c r="C104" s="1111"/>
      <c r="D104" s="1112"/>
      <c r="E104" s="1019"/>
      <c r="F104" s="1113">
        <f>+IF($P$2=0,$P104,0)</f>
        <v>0</v>
      </c>
      <c r="G104" s="1114">
        <f>+IF($P$2=0,$Q104,0)</f>
        <v>0</v>
      </c>
      <c r="H104" s="1019"/>
      <c r="I104" s="1113">
        <f>+IF(OR($P$2=98,$P$2=42,$P$2=96,$P$2=97),$P104,0)</f>
        <v>0</v>
      </c>
      <c r="J104" s="1114">
        <f>+IF(OR($P$2=98,$P$2=42,$P$2=96,$P$2=97),$Q104,0)</f>
        <v>0</v>
      </c>
      <c r="K104" s="1095"/>
      <c r="L104" s="1114">
        <f>+IF($P$2=33,$Q104,0)</f>
        <v>0</v>
      </c>
      <c r="M104" s="1095"/>
      <c r="N104" s="1115">
        <f>+ROUND(+G104+J104+L104,0)</f>
        <v>0</v>
      </c>
      <c r="O104" s="1097"/>
      <c r="P104" s="1113">
        <f>+ROUND(OTCHET!E498+OTCHET!E499+OTCHET!E512,0)</f>
        <v>0</v>
      </c>
      <c r="Q104" s="1114">
        <f>+ROUND(OTCHET!L498+OTCHET!L499+OTCHET!L512,0)</f>
        <v>0</v>
      </c>
      <c r="R104" s="1046"/>
      <c r="S104" s="1684" t="s">
        <v>1148</v>
      </c>
      <c r="T104" s="1685"/>
      <c r="U104" s="1686"/>
      <c r="V104" s="1076"/>
      <c r="W104" s="1017"/>
      <c r="X104" s="1017"/>
      <c r="Y104" s="1017"/>
      <c r="Z104" s="1017"/>
    </row>
    <row r="105" spans="1:26" s="1018" customFormat="1" ht="15.6">
      <c r="A105" s="1089"/>
      <c r="B105" s="1116" t="s">
        <v>1149</v>
      </c>
      <c r="C105" s="1117"/>
      <c r="D105" s="1118"/>
      <c r="E105" s="1019"/>
      <c r="F105" s="1119">
        <f>+IF($P$2=0,$P105,0)</f>
        <v>0</v>
      </c>
      <c r="G105" s="1120">
        <f>+IF($P$2=0,$Q105,0)</f>
        <v>0</v>
      </c>
      <c r="H105" s="1019"/>
      <c r="I105" s="1119">
        <f>+IF(OR($P$2=98,$P$2=42,$P$2=96,$P$2=97),$P105,0)</f>
        <v>0</v>
      </c>
      <c r="J105" s="1120">
        <f>+IF(OR($P$2=98,$P$2=42,$P$2=96,$P$2=97),$Q105,0)</f>
        <v>0</v>
      </c>
      <c r="K105" s="1095"/>
      <c r="L105" s="1120">
        <f>+IF($P$2=33,$Q105,0)</f>
        <v>0</v>
      </c>
      <c r="M105" s="1095"/>
      <c r="N105" s="1121">
        <f>+ROUND(+G105+J105+L105,0)</f>
        <v>0</v>
      </c>
      <c r="O105" s="1097"/>
      <c r="P105" s="1119">
        <f>+ROUND(OTCHET!E500+OTCHET!E501+OTCHET!E516,0)</f>
        <v>0</v>
      </c>
      <c r="Q105" s="1120">
        <f>+ROUND(OTCHET!L500+OTCHET!L501+OTCHET!L516,0)</f>
        <v>0</v>
      </c>
      <c r="R105" s="1046"/>
      <c r="S105" s="1675" t="s">
        <v>1150</v>
      </c>
      <c r="T105" s="1676"/>
      <c r="U105" s="1677"/>
      <c r="V105" s="1076"/>
      <c r="W105" s="1017"/>
      <c r="X105" s="1017"/>
      <c r="Y105" s="1017"/>
      <c r="Z105" s="1017"/>
    </row>
    <row r="106" spans="1:26" s="1018" customFormat="1" ht="15.6">
      <c r="A106" s="1089"/>
      <c r="B106" s="1204" t="s">
        <v>1151</v>
      </c>
      <c r="C106" s="1205"/>
      <c r="D106" s="1206"/>
      <c r="E106" s="1019"/>
      <c r="F106" s="1207">
        <f>+ROUND(+SUM(F104:F105),0)</f>
        <v>0</v>
      </c>
      <c r="G106" s="1208">
        <f>+ROUND(+SUM(G104:G105),0)</f>
        <v>0</v>
      </c>
      <c r="H106" s="1019"/>
      <c r="I106" s="1207">
        <f>+ROUND(+SUM(I104:I105),0)</f>
        <v>0</v>
      </c>
      <c r="J106" s="1208">
        <f>+ROUND(+SUM(J104:J105),0)</f>
        <v>0</v>
      </c>
      <c r="K106" s="1095"/>
      <c r="L106" s="1208">
        <f>+ROUND(+SUM(L104:L105),0)</f>
        <v>0</v>
      </c>
      <c r="M106" s="1095"/>
      <c r="N106" s="1209">
        <f>+ROUND(+SUM(N104:N105),0)</f>
        <v>0</v>
      </c>
      <c r="O106" s="1097"/>
      <c r="P106" s="1207">
        <f>+ROUND(+SUM(P104:P105),0)</f>
        <v>0</v>
      </c>
      <c r="Q106" s="1208">
        <f>+ROUND(+SUM(Q104:Q105),0)</f>
        <v>0</v>
      </c>
      <c r="R106" s="1046"/>
      <c r="S106" s="1690" t="s">
        <v>1152</v>
      </c>
      <c r="T106" s="1691"/>
      <c r="U106" s="1692"/>
      <c r="V106" s="1076"/>
      <c r="W106" s="1017"/>
      <c r="X106" s="1017"/>
      <c r="Y106" s="1017"/>
      <c r="Z106" s="1017"/>
    </row>
    <row r="107" spans="1:26" s="1018" customFormat="1" ht="15.6">
      <c r="A107" s="1089"/>
      <c r="B107" s="1098" t="s">
        <v>1153</v>
      </c>
      <c r="C107" s="1099"/>
      <c r="D107" s="1100"/>
      <c r="E107" s="1019"/>
      <c r="F107" s="1093"/>
      <c r="G107" s="1094"/>
      <c r="H107" s="1019"/>
      <c r="I107" s="1093"/>
      <c r="J107" s="1094"/>
      <c r="K107" s="1095"/>
      <c r="L107" s="1094"/>
      <c r="M107" s="1095"/>
      <c r="N107" s="1128"/>
      <c r="O107" s="1097"/>
      <c r="P107" s="1093"/>
      <c r="Q107" s="1094"/>
      <c r="R107" s="1046"/>
      <c r="S107" s="1277" t="s">
        <v>1153</v>
      </c>
      <c r="T107" s="1278"/>
      <c r="U107" s="1279"/>
      <c r="V107" s="1076"/>
      <c r="W107" s="1017"/>
      <c r="X107" s="1017"/>
      <c r="Y107" s="1017"/>
      <c r="Z107" s="1017"/>
    </row>
    <row r="108" spans="1:26" s="1018" customFormat="1" ht="15.6">
      <c r="A108" s="1089"/>
      <c r="B108" s="1104" t="s">
        <v>1154</v>
      </c>
      <c r="C108" s="1105"/>
      <c r="D108" s="1106"/>
      <c r="E108" s="1019"/>
      <c r="F108" s="1107">
        <f>+IF($P$2=0,$P108,0)</f>
        <v>0</v>
      </c>
      <c r="G108" s="1108">
        <f>+IF($P$2=0,$Q108,0)</f>
        <v>0</v>
      </c>
      <c r="H108" s="1019"/>
      <c r="I108" s="1107">
        <f>+IF(OR($P$2=98,$P$2=42,$P$2=96,$P$2=97),$P108,0)</f>
        <v>0</v>
      </c>
      <c r="J108" s="1108">
        <f>+IF(OR($P$2=98,$P$2=42,$P$2=96,$P$2=97),$Q108,0)</f>
        <v>0</v>
      </c>
      <c r="K108" s="1095"/>
      <c r="L108" s="1108">
        <f>+IF($P$2=33,$Q108,0)</f>
        <v>0</v>
      </c>
      <c r="M108" s="1095"/>
      <c r="N108" s="1109">
        <f>+ROUND(+G108+J108+L108,0)</f>
        <v>0</v>
      </c>
      <c r="O108" s="1097"/>
      <c r="P108" s="1107">
        <f>+ROUND(OTCHET!E482+OTCHET!E483+OTCHET!E486+OTCHET!E487+OTCHET!E490+OTCHET!E491+OTCHET!E495+OTCHET!E504+OTCHET!E505+OTCHET!E508+OTCHET!E509,0)</f>
        <v>0</v>
      </c>
      <c r="Q108" s="1108">
        <f>+ROUND(OTCHET!L482+OTCHET!L483+OTCHET!L486+OTCHET!L487+OTCHET!L490+OTCHET!L491+OTCHET!L495+OTCHET!L504+OTCHET!L505+OTCHET!L508+OTCHET!L509,0)</f>
        <v>0</v>
      </c>
      <c r="R108" s="1046"/>
      <c r="S108" s="1696" t="s">
        <v>1155</v>
      </c>
      <c r="T108" s="1697"/>
      <c r="U108" s="1698"/>
      <c r="V108" s="1076"/>
      <c r="W108" s="1017"/>
      <c r="X108" s="1017"/>
      <c r="Y108" s="1017"/>
      <c r="Z108" s="1017"/>
    </row>
    <row r="109" spans="1:26" s="1018" customFormat="1" ht="15.6">
      <c r="A109" s="1089"/>
      <c r="B109" s="1116" t="s">
        <v>1156</v>
      </c>
      <c r="C109" s="1117"/>
      <c r="D109" s="1118"/>
      <c r="E109" s="1019"/>
      <c r="F109" s="1119">
        <f>+IF($P$2=0,$P109,0)</f>
        <v>0</v>
      </c>
      <c r="G109" s="1120">
        <f>+IF($P$2=0,$Q109,0)</f>
        <v>0</v>
      </c>
      <c r="H109" s="1019"/>
      <c r="I109" s="1119">
        <f>+IF(OR($P$2=98,$P$2=42,$P$2=96,$P$2=97),$P109,0)</f>
        <v>0</v>
      </c>
      <c r="J109" s="1120">
        <f>+IF(OR($P$2=98,$P$2=42,$P$2=96,$P$2=97),$Q109,0)</f>
        <v>0</v>
      </c>
      <c r="K109" s="1095"/>
      <c r="L109" s="1120">
        <f>+IF($P$2=33,$Q109,0)</f>
        <v>0</v>
      </c>
      <c r="M109" s="1095"/>
      <c r="N109" s="1121">
        <f>+ROUND(+G109+J109+L109,0)</f>
        <v>0</v>
      </c>
      <c r="O109" s="1097"/>
      <c r="P109" s="1119">
        <f>+ROUND(OTCHET!E484+OTCHET!E485+OTCHET!E488+OTCHET!E489+OTCHET!E492+OTCHET!E493+OTCHET!E496+OTCHET!E506+OTCHET!E507+OTCHET!E510+OTCHET!E511+IF(+OTCHET!E494&lt;0,+OTCHET!E494,0),0)</f>
        <v>0</v>
      </c>
      <c r="Q109" s="1120">
        <f>+ROUND(OTCHET!L484+OTCHET!L485+OTCHET!L488+OTCHET!L489+OTCHET!L492+OTCHET!L493+OTCHET!L496+OTCHET!L506+OTCHET!L507+OTCHET!L510+OTCHET!L511+IF(+OTCHET!L494&lt;0,+OTCHET!L494,0),0)</f>
        <v>0</v>
      </c>
      <c r="R109" s="1046"/>
      <c r="S109" s="1699" t="s">
        <v>1157</v>
      </c>
      <c r="T109" s="1700"/>
      <c r="U109" s="1701"/>
      <c r="V109" s="1076"/>
      <c r="W109" s="1017"/>
      <c r="X109" s="1017"/>
      <c r="Y109" s="1017"/>
      <c r="Z109" s="1017"/>
    </row>
    <row r="110" spans="1:26" s="1018" customFormat="1" ht="15.6">
      <c r="A110" s="1089"/>
      <c r="B110" s="1204" t="s">
        <v>1158</v>
      </c>
      <c r="C110" s="1205"/>
      <c r="D110" s="1206"/>
      <c r="E110" s="1019"/>
      <c r="F110" s="1207">
        <f>+ROUND(+SUM(F108:F109),0)</f>
        <v>0</v>
      </c>
      <c r="G110" s="1208">
        <f>+ROUND(+SUM(G108:G109),0)</f>
        <v>0</v>
      </c>
      <c r="H110" s="1019"/>
      <c r="I110" s="1207">
        <f>+ROUND(+SUM(I108:I109),0)</f>
        <v>0</v>
      </c>
      <c r="J110" s="1208">
        <f>+ROUND(+SUM(J108:J109),0)</f>
        <v>0</v>
      </c>
      <c r="K110" s="1095"/>
      <c r="L110" s="1208">
        <f>+ROUND(+SUM(L108:L109),0)</f>
        <v>0</v>
      </c>
      <c r="M110" s="1095"/>
      <c r="N110" s="1209">
        <f>+ROUND(+SUM(N108:N109),0)</f>
        <v>0</v>
      </c>
      <c r="O110" s="1097"/>
      <c r="P110" s="1207">
        <f>+ROUND(+SUM(P108:P109),0)</f>
        <v>0</v>
      </c>
      <c r="Q110" s="1208">
        <f>+ROUND(+SUM(Q108:Q109),0)</f>
        <v>0</v>
      </c>
      <c r="R110" s="1046"/>
      <c r="S110" s="1690" t="s">
        <v>1159</v>
      </c>
      <c r="T110" s="1691"/>
      <c r="U110" s="1692"/>
      <c r="V110" s="1076"/>
      <c r="W110" s="1017"/>
      <c r="X110" s="1017"/>
      <c r="Y110" s="1017"/>
      <c r="Z110" s="1017"/>
    </row>
    <row r="111" spans="1:26" s="1018" customFormat="1" ht="15.6">
      <c r="A111" s="1089"/>
      <c r="B111" s="1098" t="s">
        <v>1160</v>
      </c>
      <c r="C111" s="1099"/>
      <c r="D111" s="1100"/>
      <c r="E111" s="1019"/>
      <c r="F111" s="1093"/>
      <c r="G111" s="1094"/>
      <c r="H111" s="1019"/>
      <c r="I111" s="1093"/>
      <c r="J111" s="1094"/>
      <c r="K111" s="1095"/>
      <c r="L111" s="1094"/>
      <c r="M111" s="1095"/>
      <c r="N111" s="1128"/>
      <c r="O111" s="1097"/>
      <c r="P111" s="1093"/>
      <c r="Q111" s="1094"/>
      <c r="R111" s="1046"/>
      <c r="S111" s="1277" t="s">
        <v>1160</v>
      </c>
      <c r="T111" s="1278"/>
      <c r="U111" s="1279"/>
      <c r="V111" s="1076"/>
      <c r="W111" s="1017"/>
      <c r="X111" s="1017"/>
      <c r="Y111" s="1017"/>
      <c r="Z111" s="1017"/>
    </row>
    <row r="112" spans="1:26" s="1018" customFormat="1" ht="15.6">
      <c r="A112" s="1089"/>
      <c r="B112" s="1104" t="s">
        <v>1161</v>
      </c>
      <c r="C112" s="1105"/>
      <c r="D112" s="1106"/>
      <c r="E112" s="1019"/>
      <c r="F112" s="1107">
        <f>+IF($P$2=0,$P112,0)</f>
        <v>0</v>
      </c>
      <c r="G112" s="1108">
        <f>+IF($P$2=0,$Q112,0)</f>
        <v>0</v>
      </c>
      <c r="H112" s="1019"/>
      <c r="I112" s="1107">
        <f>+IF(OR($P$2=98,$P$2=42,$P$2=96,$P$2=97),$P112,0)</f>
        <v>0</v>
      </c>
      <c r="J112" s="1108">
        <f>+IF(OR($P$2=98,$P$2=42,$P$2=96,$P$2=97),$Q112,0)</f>
        <v>0</v>
      </c>
      <c r="K112" s="1095"/>
      <c r="L112" s="1108">
        <f>+IF($P$2=33,$Q112,0)</f>
        <v>0</v>
      </c>
      <c r="M112" s="1095"/>
      <c r="N112" s="1109">
        <f>+ROUND(+G112+J112+L112,0)</f>
        <v>0</v>
      </c>
      <c r="O112" s="1097"/>
      <c r="P112" s="1107">
        <f>+ROUND(OTCHET!E547,0)</f>
        <v>0</v>
      </c>
      <c r="Q112" s="1108">
        <f>+ROUND(OTCHET!L547,0)</f>
        <v>0</v>
      </c>
      <c r="R112" s="1046"/>
      <c r="S112" s="1684" t="s">
        <v>1162</v>
      </c>
      <c r="T112" s="1685"/>
      <c r="U112" s="1686"/>
      <c r="V112" s="1076"/>
      <c r="W112" s="1017"/>
      <c r="X112" s="1017"/>
      <c r="Y112" s="1017"/>
      <c r="Z112" s="1017"/>
    </row>
    <row r="113" spans="1:26" s="1018" customFormat="1" ht="15.6">
      <c r="A113" s="1089"/>
      <c r="B113" s="1116" t="s">
        <v>1163</v>
      </c>
      <c r="C113" s="1117"/>
      <c r="D113" s="1118"/>
      <c r="E113" s="1019"/>
      <c r="F113" s="1119">
        <f>+IF($P$2=0,$P113,0)</f>
        <v>0</v>
      </c>
      <c r="G113" s="1120">
        <f>+IF($P$2=0,$Q113,0)</f>
        <v>0</v>
      </c>
      <c r="H113" s="1019"/>
      <c r="I113" s="1119">
        <f>+IF(OR($P$2=98,$P$2=42,$P$2=96,$P$2=97),$P113,0)</f>
        <v>0</v>
      </c>
      <c r="J113" s="1120">
        <f>+IF(OR($P$2=98,$P$2=42,$P$2=96,$P$2=97),$Q113,0)</f>
        <v>0</v>
      </c>
      <c r="K113" s="1095"/>
      <c r="L113" s="1120">
        <f>+IF($P$2=33,$Q113,0)</f>
        <v>0</v>
      </c>
      <c r="M113" s="1095"/>
      <c r="N113" s="1121">
        <f>+ROUND(+G113+J113+L113,0)</f>
        <v>0</v>
      </c>
      <c r="O113" s="1097"/>
      <c r="P113" s="1119">
        <f>+ROUND(OTCHET!E548,0)</f>
        <v>0</v>
      </c>
      <c r="Q113" s="1120">
        <f>+ROUND(OTCHET!L548,0)</f>
        <v>0</v>
      </c>
      <c r="R113" s="1046"/>
      <c r="S113" s="1675" t="s">
        <v>1164</v>
      </c>
      <c r="T113" s="1676"/>
      <c r="U113" s="1677"/>
      <c r="V113" s="1076"/>
      <c r="W113" s="1017"/>
      <c r="X113" s="1017"/>
      <c r="Y113" s="1017"/>
      <c r="Z113" s="1017"/>
    </row>
    <row r="114" spans="1:26" s="1018" customFormat="1" ht="15.6">
      <c r="A114" s="1089"/>
      <c r="B114" s="1204" t="s">
        <v>1165</v>
      </c>
      <c r="C114" s="1205"/>
      <c r="D114" s="1206"/>
      <c r="E114" s="1019"/>
      <c r="F114" s="1207">
        <f>+ROUND(+SUM(F112:F113),0)</f>
        <v>0</v>
      </c>
      <c r="G114" s="1208">
        <f>+ROUND(+SUM(G112:G113),0)</f>
        <v>0</v>
      </c>
      <c r="H114" s="1019"/>
      <c r="I114" s="1207">
        <f>+ROUND(+SUM(I112:I113),0)</f>
        <v>0</v>
      </c>
      <c r="J114" s="1208">
        <f>+ROUND(+SUM(J112:J113),0)</f>
        <v>0</v>
      </c>
      <c r="K114" s="1095"/>
      <c r="L114" s="1208">
        <f>+ROUND(+SUM(L112:L113),0)</f>
        <v>0</v>
      </c>
      <c r="M114" s="1095"/>
      <c r="N114" s="1209">
        <f>+ROUND(+SUM(N112:N113),0)</f>
        <v>0</v>
      </c>
      <c r="O114" s="1097"/>
      <c r="P114" s="1207">
        <f>+ROUND(+SUM(P112:P113),0)</f>
        <v>0</v>
      </c>
      <c r="Q114" s="1208">
        <f>+ROUND(+SUM(Q112:Q113),0)</f>
        <v>0</v>
      </c>
      <c r="R114" s="1046"/>
      <c r="S114" s="1690" t="s">
        <v>1166</v>
      </c>
      <c r="T114" s="1691"/>
      <c r="U114" s="1692"/>
      <c r="V114" s="1076"/>
      <c r="W114" s="1017"/>
      <c r="X114" s="1017"/>
      <c r="Y114" s="1017"/>
      <c r="Z114" s="1017"/>
    </row>
    <row r="115" spans="1:26" s="1018" customFormat="1" ht="15.6">
      <c r="A115" s="1089"/>
      <c r="B115" s="1098" t="s">
        <v>1167</v>
      </c>
      <c r="C115" s="1099"/>
      <c r="D115" s="1100"/>
      <c r="E115" s="1203"/>
      <c r="F115" s="1101"/>
      <c r="G115" s="1102"/>
      <c r="H115" s="1019"/>
      <c r="I115" s="1101"/>
      <c r="J115" s="1102"/>
      <c r="K115" s="1095"/>
      <c r="L115" s="1102"/>
      <c r="M115" s="1095"/>
      <c r="N115" s="1132"/>
      <c r="O115" s="1097"/>
      <c r="P115" s="1101"/>
      <c r="Q115" s="1102"/>
      <c r="R115" s="1046"/>
      <c r="S115" s="1277" t="s">
        <v>1167</v>
      </c>
      <c r="T115" s="1278"/>
      <c r="U115" s="1279"/>
      <c r="V115" s="1076"/>
      <c r="W115" s="1017"/>
      <c r="X115" s="1017"/>
      <c r="Y115" s="1017"/>
      <c r="Z115" s="1017"/>
    </row>
    <row r="116" spans="1:26" s="1018" customFormat="1" ht="15.6">
      <c r="A116" s="1089"/>
      <c r="B116" s="1104" t="s">
        <v>1168</v>
      </c>
      <c r="C116" s="1105"/>
      <c r="D116" s="1106"/>
      <c r="E116" s="1203"/>
      <c r="F116" s="1101">
        <f>+IF($P$2=0,$P116,0)</f>
        <v>0</v>
      </c>
      <c r="G116" s="1102">
        <f>+IF($P$2=0,$Q116,0)</f>
        <v>0</v>
      </c>
      <c r="H116" s="1019"/>
      <c r="I116" s="1101">
        <f>+IF(OR($P$2=98,$P$2=42,$P$2=96,$P$2=97),$P116,0)</f>
        <v>0</v>
      </c>
      <c r="J116" s="1102">
        <f>+IF(OR($P$2=98,$P$2=42,$P$2=96,$P$2=97),$Q116,0)</f>
        <v>0</v>
      </c>
      <c r="K116" s="1095"/>
      <c r="L116" s="1102">
        <f>+IF($P$2=33,$Q116,0)</f>
        <v>0</v>
      </c>
      <c r="M116" s="1095"/>
      <c r="N116" s="1132">
        <f>+ROUND(+G116+J116+L116,0)</f>
        <v>0</v>
      </c>
      <c r="O116" s="1097"/>
      <c r="P116" s="1101">
        <f>+ROUND(OTCHET!E545+OTCHET!E546+OTCHET!E562+OTCHET!E563,0)</f>
        <v>0</v>
      </c>
      <c r="Q116" s="1102">
        <f>+ROUND(OTCHET!L545+OTCHET!L546+OTCHET!L562+OTCHET!L563,0)</f>
        <v>0</v>
      </c>
      <c r="R116" s="1046"/>
      <c r="S116" s="1684" t="s">
        <v>1169</v>
      </c>
      <c r="T116" s="1685"/>
      <c r="U116" s="1686"/>
      <c r="V116" s="1076"/>
      <c r="W116" s="1017"/>
      <c r="X116" s="1017"/>
      <c r="Y116" s="1017"/>
      <c r="Z116" s="1017"/>
    </row>
    <row r="117" spans="1:26" s="1018" customFormat="1" ht="15.6">
      <c r="A117" s="1089"/>
      <c r="B117" s="1116" t="s">
        <v>1170</v>
      </c>
      <c r="C117" s="1117"/>
      <c r="D117" s="1118"/>
      <c r="E117" s="1019"/>
      <c r="F117" s="1119">
        <f>+IF($P$2=0,$P117,0)</f>
        <v>0</v>
      </c>
      <c r="G117" s="1120">
        <f>+IF($P$2=0,$Q117,0)</f>
        <v>0</v>
      </c>
      <c r="H117" s="1019"/>
      <c r="I117" s="1119">
        <f>+IF(OR($P$2=98,$P$2=42,$P$2=96,$P$2=97),$P117,0)</f>
        <v>0</v>
      </c>
      <c r="J117" s="1120">
        <f>+IF(OR($P$2=98,$P$2=42,$P$2=96,$P$2=97),$Q117,0)</f>
        <v>0</v>
      </c>
      <c r="K117" s="1095"/>
      <c r="L117" s="1120">
        <f>+IF($P$2=33,$Q117,0)</f>
        <v>0</v>
      </c>
      <c r="M117" s="1095"/>
      <c r="N117" s="1121">
        <f>+ROUND(+G117+J117+L117,0)</f>
        <v>0</v>
      </c>
      <c r="O117" s="1097"/>
      <c r="P117" s="1119">
        <f>+ROUND(OTCHET!E559+OTCHET!E561,0)</f>
        <v>0</v>
      </c>
      <c r="Q117" s="1120">
        <f>+ROUND(OTCHET!L559+OTCHET!L561,0)</f>
        <v>0</v>
      </c>
      <c r="R117" s="1046"/>
      <c r="S117" s="1675" t="s">
        <v>1171</v>
      </c>
      <c r="T117" s="1676"/>
      <c r="U117" s="1677"/>
      <c r="V117" s="1076"/>
      <c r="W117" s="1017"/>
      <c r="X117" s="1017"/>
      <c r="Y117" s="1017"/>
      <c r="Z117" s="1017"/>
    </row>
    <row r="118" spans="1:26" s="1018" customFormat="1" ht="15.6">
      <c r="A118" s="1089"/>
      <c r="B118" s="1204" t="s">
        <v>1172</v>
      </c>
      <c r="C118" s="1205"/>
      <c r="D118" s="1206"/>
      <c r="E118" s="1019"/>
      <c r="F118" s="1207">
        <f>+ROUND(+SUM(F116:F117),0)</f>
        <v>0</v>
      </c>
      <c r="G118" s="1208">
        <f>+ROUND(+SUM(G116:G117),0)</f>
        <v>0</v>
      </c>
      <c r="H118" s="1019"/>
      <c r="I118" s="1207">
        <f>+ROUND(+SUM(I116:I117),0)</f>
        <v>0</v>
      </c>
      <c r="J118" s="1208">
        <f>+ROUND(+SUM(J116:J117),0)</f>
        <v>0</v>
      </c>
      <c r="K118" s="1095"/>
      <c r="L118" s="1208">
        <f>+ROUND(+SUM(L116:L117),0)</f>
        <v>0</v>
      </c>
      <c r="M118" s="1095"/>
      <c r="N118" s="1209">
        <f>+ROUND(+SUM(N116:N117),0)</f>
        <v>0</v>
      </c>
      <c r="O118" s="1097"/>
      <c r="P118" s="1207">
        <f>+ROUND(+SUM(P116:P117),0)</f>
        <v>0</v>
      </c>
      <c r="Q118" s="1208">
        <f>+ROUND(+SUM(Q116:Q117),0)</f>
        <v>0</v>
      </c>
      <c r="R118" s="1046"/>
      <c r="S118" s="1690" t="s">
        <v>1173</v>
      </c>
      <c r="T118" s="1691"/>
      <c r="U118" s="1692"/>
      <c r="V118" s="1076"/>
      <c r="W118" s="1017"/>
      <c r="X118" s="1017"/>
      <c r="Y118" s="1017"/>
      <c r="Z118" s="1017"/>
    </row>
    <row r="119" spans="1:26" s="1018" customFormat="1" ht="8.25" customHeight="1">
      <c r="A119" s="1089"/>
      <c r="B119" s="1222"/>
      <c r="C119" s="1223"/>
      <c r="D119" s="1224"/>
      <c r="E119" s="1019"/>
      <c r="F119" s="1119"/>
      <c r="G119" s="1120"/>
      <c r="H119" s="1019"/>
      <c r="I119" s="1119"/>
      <c r="J119" s="1120"/>
      <c r="K119" s="1095"/>
      <c r="L119" s="1120"/>
      <c r="M119" s="1095"/>
      <c r="N119" s="1121"/>
      <c r="O119" s="1097"/>
      <c r="P119" s="1119"/>
      <c r="Q119" s="1120"/>
      <c r="R119" s="1046"/>
      <c r="S119" s="1225"/>
      <c r="T119" s="1226"/>
      <c r="U119" s="1227"/>
      <c r="V119" s="1076"/>
      <c r="W119" s="1017"/>
      <c r="X119" s="1017"/>
      <c r="Y119" s="1017"/>
      <c r="Z119" s="1017"/>
    </row>
    <row r="120" spans="1:26" s="1018" customFormat="1" ht="16.2" thickBot="1">
      <c r="A120" s="1089"/>
      <c r="B120" s="1228" t="s">
        <v>1174</v>
      </c>
      <c r="C120" s="1229"/>
      <c r="D120" s="1230"/>
      <c r="E120" s="1019"/>
      <c r="F120" s="1280">
        <f>+ROUND(F106+F110+F114+F118,0)</f>
        <v>0</v>
      </c>
      <c r="G120" s="1233">
        <f>+ROUND(G106+G110+G114+G118,0)</f>
        <v>0</v>
      </c>
      <c r="H120" s="1019"/>
      <c r="I120" s="1280">
        <f>+ROUND(I106+I110+I114+I118,0)</f>
        <v>0</v>
      </c>
      <c r="J120" s="1233">
        <f>+ROUND(J106+J110+J114+J118,0)</f>
        <v>0</v>
      </c>
      <c r="K120" s="1095"/>
      <c r="L120" s="1233">
        <f>+ROUND(L106+L110+L114+L118,0)</f>
        <v>0</v>
      </c>
      <c r="M120" s="1095"/>
      <c r="N120" s="1234">
        <f>+ROUND(N106+N110+N114+N118,0)</f>
        <v>0</v>
      </c>
      <c r="O120" s="1097"/>
      <c r="P120" s="1280">
        <f>+ROUND(P106+P110+P114+P118,0)</f>
        <v>0</v>
      </c>
      <c r="Q120" s="1233">
        <f>+ROUND(Q106+Q110+Q114+Q118,0)</f>
        <v>0</v>
      </c>
      <c r="R120" s="1046"/>
      <c r="S120" s="1693" t="s">
        <v>1175</v>
      </c>
      <c r="T120" s="1694"/>
      <c r="U120" s="1695"/>
      <c r="V120" s="1235"/>
      <c r="W120" s="1236"/>
      <c r="X120" s="1237"/>
      <c r="Y120" s="1236"/>
      <c r="Z120" s="1236"/>
    </row>
    <row r="121" spans="1:26" s="1018" customFormat="1" ht="15.6">
      <c r="A121" s="1089"/>
      <c r="B121" s="1090" t="s">
        <v>1176</v>
      </c>
      <c r="C121" s="1091"/>
      <c r="D121" s="1092"/>
      <c r="E121" s="1019"/>
      <c r="F121" s="1101"/>
      <c r="G121" s="1102"/>
      <c r="H121" s="1019"/>
      <c r="I121" s="1101"/>
      <c r="J121" s="1102"/>
      <c r="K121" s="1095"/>
      <c r="L121" s="1102"/>
      <c r="M121" s="1095"/>
      <c r="N121" s="1132"/>
      <c r="O121" s="1097"/>
      <c r="P121" s="1101"/>
      <c r="Q121" s="1102"/>
      <c r="R121" s="1046"/>
      <c r="S121" s="1271" t="s">
        <v>1176</v>
      </c>
      <c r="T121" s="1272"/>
      <c r="U121" s="1273"/>
      <c r="V121" s="1076"/>
      <c r="W121" s="1017"/>
      <c r="X121" s="1017"/>
      <c r="Y121" s="1017"/>
      <c r="Z121" s="1017"/>
    </row>
    <row r="122" spans="1:26" s="1018" customFormat="1" ht="15.6">
      <c r="A122" s="1089"/>
      <c r="B122" s="1104" t="s">
        <v>1177</v>
      </c>
      <c r="C122" s="1105"/>
      <c r="D122" s="1106"/>
      <c r="E122" s="1019"/>
      <c r="F122" s="1107">
        <f>+IF($P$2=0,$P122,0)</f>
        <v>0</v>
      </c>
      <c r="G122" s="1108">
        <f>+IF($P$2=0,$Q122,0)</f>
        <v>0</v>
      </c>
      <c r="H122" s="1019"/>
      <c r="I122" s="1107">
        <f>+IF(OR($P$2=98,$P$2=42,$P$2=96,$P$2=97),$P122,0)</f>
        <v>0</v>
      </c>
      <c r="J122" s="1108">
        <f>+IF(OR($P$2=98,$P$2=42,$P$2=96,$P$2=97),$Q122,0)</f>
        <v>0</v>
      </c>
      <c r="K122" s="1095"/>
      <c r="L122" s="1108">
        <f>+IF($P$2=33,$Q122,0)</f>
        <v>0</v>
      </c>
      <c r="M122" s="1095"/>
      <c r="N122" s="1109">
        <f>+ROUND(+G122+J122+L122,0)</f>
        <v>0</v>
      </c>
      <c r="O122" s="1097"/>
      <c r="P122" s="1107">
        <f>+ROUND(+SUM(OTCHET!E549:E556),0)</f>
        <v>0</v>
      </c>
      <c r="Q122" s="1108">
        <f>+ROUND(+SUM(OTCHET!L549:L556),0)</f>
        <v>0</v>
      </c>
      <c r="R122" s="1046"/>
      <c r="S122" s="1684" t="s">
        <v>1178</v>
      </c>
      <c r="T122" s="1685"/>
      <c r="U122" s="1686"/>
      <c r="V122" s="1076"/>
      <c r="W122" s="1017"/>
      <c r="X122" s="1017"/>
      <c r="Y122" s="1017"/>
      <c r="Z122" s="1017"/>
    </row>
    <row r="123" spans="1:26" s="1018" customFormat="1" ht="15.6">
      <c r="A123" s="1089"/>
      <c r="B123" s="1110" t="s">
        <v>1179</v>
      </c>
      <c r="C123" s="1111"/>
      <c r="D123" s="1112"/>
      <c r="E123" s="1019"/>
      <c r="F123" s="1119">
        <f>+IF($P$2=0,$P123,0)</f>
        <v>0</v>
      </c>
      <c r="G123" s="1120">
        <f>+IF($P$2=0,$Q123,0)</f>
        <v>0</v>
      </c>
      <c r="H123" s="1019"/>
      <c r="I123" s="1119">
        <f>+IF(OR($P$2=98,$P$2=42,$P$2=96,$P$2=97),$P123,0)</f>
        <v>0</v>
      </c>
      <c r="J123" s="1120">
        <f>+IF(OR($P$2=98,$P$2=42,$P$2=96,$P$2=97),$Q123,0)</f>
        <v>0</v>
      </c>
      <c r="K123" s="1095"/>
      <c r="L123" s="1120">
        <f>+IF($P$2=33,$Q123,0)</f>
        <v>0</v>
      </c>
      <c r="M123" s="1095"/>
      <c r="N123" s="1121">
        <f>+ROUND(+G123+J123+L123,0)</f>
        <v>0</v>
      </c>
      <c r="O123" s="1097"/>
      <c r="P123" s="1119">
        <f>+ROUND(OTCHET!E524,0)</f>
        <v>0</v>
      </c>
      <c r="Q123" s="1120">
        <f>+ROUND(OTCHET!L524,0)</f>
        <v>0</v>
      </c>
      <c r="R123" s="1046"/>
      <c r="S123" s="1371" t="s">
        <v>1180</v>
      </c>
      <c r="T123" s="1372"/>
      <c r="U123" s="1373"/>
      <c r="V123" s="1076"/>
      <c r="W123" s="1017"/>
      <c r="X123" s="1017"/>
      <c r="Y123" s="1017"/>
      <c r="Z123" s="1017"/>
    </row>
    <row r="124" spans="1:26" s="1018" customFormat="1" ht="15.6">
      <c r="A124" s="1089"/>
      <c r="B124" s="1110" t="s">
        <v>1181</v>
      </c>
      <c r="C124" s="1111"/>
      <c r="D124" s="1112"/>
      <c r="E124" s="1019"/>
      <c r="F124" s="1119">
        <f>+IF($P$2=0,$P124,0)</f>
        <v>0</v>
      </c>
      <c r="G124" s="1120">
        <f>+IF($P$2=0,$Q124,0)</f>
        <v>0</v>
      </c>
      <c r="H124" s="1019"/>
      <c r="I124" s="1119">
        <f>+IF(OR($P$2=98,$P$2=42,$P$2=96,$P$2=97),$P124,0)</f>
        <v>0</v>
      </c>
      <c r="J124" s="1120">
        <f>+IF(OR($P$2=98,$P$2=42,$P$2=96,$P$2=97),$Q124,0)</f>
        <v>0</v>
      </c>
      <c r="K124" s="1095"/>
      <c r="L124" s="1120">
        <f>+IF($P$2=33,$Q124,0)</f>
        <v>0</v>
      </c>
      <c r="M124" s="1095"/>
      <c r="N124" s="1121">
        <f>+ROUND(+G124+J124+L124,0)</f>
        <v>0</v>
      </c>
      <c r="O124" s="1097"/>
      <c r="P124" s="1119">
        <f>+ROUND(+OTCHET!E521+OTCHET!E531+OTCHET!E557+OTCHET!E564+OTCHET!E565+OTCHET!E579+OTCHET!E591+IF(AND(OTCHET!$F$12=9900,+OTCHET!$E$15=0),+OTCHET!E586,0),0)</f>
        <v>0</v>
      </c>
      <c r="Q124" s="1120">
        <f>+ROUND(+OTCHET!L521+OTCHET!L531+OTCHET!L557+OTCHET!L564+OTCHET!L565+OTCHET!L579+OTCHET!L591+IF(AND(OTCHET!$F$12=9900,+OTCHET!$E$15=0),+OTCHET!L586,0),0)</f>
        <v>0</v>
      </c>
      <c r="R124" s="1046"/>
      <c r="S124" s="1675" t="s">
        <v>1182</v>
      </c>
      <c r="T124" s="1676"/>
      <c r="U124" s="1677"/>
      <c r="V124" s="1076"/>
      <c r="W124" s="1017"/>
      <c r="X124" s="1017"/>
      <c r="Y124" s="1017"/>
      <c r="Z124" s="1017"/>
    </row>
    <row r="125" spans="1:26" s="1018" customFormat="1" ht="4.5" customHeight="1">
      <c r="A125" s="1089"/>
      <c r="B125" s="1644" t="s">
        <v>2028</v>
      </c>
      <c r="C125" s="1645"/>
      <c r="D125" s="1646"/>
      <c r="E125" s="1019"/>
      <c r="F125" s="1647">
        <f>+IF($P$2=0,$P125,0)</f>
        <v>0</v>
      </c>
      <c r="G125" s="1648">
        <f>+IF($P$2=0,$Q125,0)</f>
        <v>0</v>
      </c>
      <c r="H125" s="1019"/>
      <c r="I125" s="1647"/>
      <c r="J125" s="1648"/>
      <c r="K125" s="1095"/>
      <c r="L125" s="1648"/>
      <c r="M125" s="1095"/>
      <c r="N125" s="1649">
        <f>+ROUND(+G125+J125+L125,0)</f>
        <v>0</v>
      </c>
      <c r="O125" s="1097"/>
      <c r="P125" s="1647">
        <f>+ROUND(+IF(AND(OTCHET!$F$12="9900",+OTCHET!$E$15=0,+(OTCHET!E589+OTCHET!E590)&gt;0,+(OTCHET!E587+OTCHET!E588)&lt;0),+OTCHET!E586,0),0)</f>
        <v>0</v>
      </c>
      <c r="Q125" s="1648">
        <f>+ROUND(+IF(AND(OTCHET!$F$12="9900",+OTCHET!$E$15=0,+(OTCHET!L589+OTCHET!L590)&gt;=0,+(OTCHET!L587+OTCHET!L588)&lt;=0),+OTCHET!L586,0),0)</f>
        <v>0</v>
      </c>
      <c r="R125" s="1046"/>
      <c r="S125" s="1650" t="s">
        <v>2029</v>
      </c>
      <c r="T125" s="1651"/>
      <c r="U125" s="1652"/>
      <c r="V125" s="1076"/>
      <c r="W125" s="1017"/>
      <c r="X125" s="1017"/>
      <c r="Y125" s="1017"/>
      <c r="Z125" s="1017"/>
    </row>
    <row r="126" spans="1:26" s="1018" customFormat="1" ht="15.6">
      <c r="A126" s="1089"/>
      <c r="B126" s="1281" t="s">
        <v>1183</v>
      </c>
      <c r="C126" s="1282"/>
      <c r="D126" s="1283"/>
      <c r="E126" s="1019"/>
      <c r="F126" s="1284"/>
      <c r="G126" s="1285"/>
      <c r="H126" s="1019"/>
      <c r="I126" s="1284"/>
      <c r="J126" s="1285"/>
      <c r="K126" s="1095"/>
      <c r="L126" s="1285"/>
      <c r="M126" s="1095"/>
      <c r="N126" s="1286">
        <f>+ROUND(+G126+J126+L126,0)</f>
        <v>0</v>
      </c>
      <c r="O126" s="1097"/>
      <c r="P126" s="1284"/>
      <c r="Q126" s="1285"/>
      <c r="R126" s="1046"/>
      <c r="S126" s="1678" t="s">
        <v>1184</v>
      </c>
      <c r="T126" s="1679"/>
      <c r="U126" s="1680"/>
      <c r="V126" s="1076"/>
      <c r="W126" s="1017"/>
      <c r="X126" s="1017"/>
      <c r="Y126" s="1017"/>
      <c r="Z126" s="1017"/>
    </row>
    <row r="127" spans="1:26" s="1018" customFormat="1" ht="16.2" thickBot="1">
      <c r="A127" s="1089"/>
      <c r="B127" s="1287" t="s">
        <v>1185</v>
      </c>
      <c r="C127" s="1239"/>
      <c r="D127" s="1240"/>
      <c r="E127" s="1019"/>
      <c r="F127" s="1241">
        <f>+ROUND(+SUM(F122:F126),0)</f>
        <v>0</v>
      </c>
      <c r="G127" s="1242">
        <f>+ROUND(+SUM(G122:G126),0)</f>
        <v>0</v>
      </c>
      <c r="H127" s="1019"/>
      <c r="I127" s="1241">
        <f>+ROUND(+SUM(I122:I126),0)</f>
        <v>0</v>
      </c>
      <c r="J127" s="1242">
        <f>+ROUND(+SUM(J122:J126),0)</f>
        <v>0</v>
      </c>
      <c r="K127" s="1095"/>
      <c r="L127" s="1242">
        <f>+ROUND(+SUM(L122:L126),0)</f>
        <v>0</v>
      </c>
      <c r="M127" s="1095"/>
      <c r="N127" s="1243">
        <f>+ROUND(+SUM(N122:N126),0)</f>
        <v>0</v>
      </c>
      <c r="O127" s="1097"/>
      <c r="P127" s="1241">
        <f>+ROUND(+SUM(P122:P126),0)</f>
        <v>0</v>
      </c>
      <c r="Q127" s="1242">
        <f>+ROUND(+SUM(Q122:Q126),0)</f>
        <v>0</v>
      </c>
      <c r="R127" s="1046"/>
      <c r="S127" s="1681" t="s">
        <v>1186</v>
      </c>
      <c r="T127" s="1682"/>
      <c r="U127" s="1683"/>
      <c r="V127" s="1235"/>
      <c r="W127" s="1236"/>
      <c r="X127" s="1237"/>
      <c r="Y127" s="1236"/>
      <c r="Z127" s="1236"/>
    </row>
    <row r="128" spans="1:26" s="1018" customFormat="1" ht="15.6">
      <c r="A128" s="1089"/>
      <c r="B128" s="1090" t="s">
        <v>1187</v>
      </c>
      <c r="C128" s="1091"/>
      <c r="D128" s="1092"/>
      <c r="E128" s="1203"/>
      <c r="F128" s="1101"/>
      <c r="G128" s="1102"/>
      <c r="H128" s="1019"/>
      <c r="I128" s="1101"/>
      <c r="J128" s="1102"/>
      <c r="K128" s="1095"/>
      <c r="L128" s="1102"/>
      <c r="M128" s="1095"/>
      <c r="N128" s="1132"/>
      <c r="O128" s="1097"/>
      <c r="P128" s="1101"/>
      <c r="Q128" s="1102"/>
      <c r="R128" s="1046"/>
      <c r="S128" s="1271" t="s">
        <v>1187</v>
      </c>
      <c r="T128" s="1272"/>
      <c r="U128" s="1273"/>
      <c r="V128" s="1076"/>
      <c r="W128" s="1017"/>
      <c r="X128" s="1017"/>
      <c r="Y128" s="1017"/>
      <c r="Z128" s="1017"/>
    </row>
    <row r="129" spans="1:26" s="1018" customFormat="1" ht="15.6">
      <c r="A129" s="1089"/>
      <c r="B129" s="1104" t="s">
        <v>1188</v>
      </c>
      <c r="C129" s="1105"/>
      <c r="D129" s="1106"/>
      <c r="E129" s="1019"/>
      <c r="F129" s="1107">
        <f>+IF($P$2=0,$P129,0)</f>
        <v>0</v>
      </c>
      <c r="G129" s="1108">
        <f>+IF($P$2=0,$Q129,0)</f>
        <v>0</v>
      </c>
      <c r="H129" s="1019"/>
      <c r="I129" s="1107">
        <f>+IF(OR($P$2=98,$P$2=42,$P$2=96,$P$2=97),$P129,0)</f>
        <v>0</v>
      </c>
      <c r="J129" s="1108">
        <f>+IF(OR($P$2=98,$P$2=42,$P$2=96,$P$2=97),$Q129,0)</f>
        <v>0</v>
      </c>
      <c r="K129" s="1095"/>
      <c r="L129" s="1108">
        <f>+IF($P$2=33,$Q129,0)</f>
        <v>0</v>
      </c>
      <c r="M129" s="1095"/>
      <c r="N129" s="1109">
        <f>+ROUND(+G129+J129+L129,0)</f>
        <v>0</v>
      </c>
      <c r="O129" s="1097"/>
      <c r="P129" s="1107">
        <f>+ROUND(+SUM(OTCHET!E567:E572)+SUM(OTCHET!E581:E582)+IF(AND(OTCHET!$F$12=9900,+OTCHET!$E$15=0),0,SUM(OTCHET!E587:E588)),0)</f>
        <v>0</v>
      </c>
      <c r="Q129" s="1108">
        <f>+ROUND(+SUM(OTCHET!L567:L572)+SUM(OTCHET!L581:L582)+IF(AND(OTCHET!$F$12=9900,+OTCHET!$E$15=0),0,SUM(OTCHET!L587:L588)),0)</f>
        <v>0</v>
      </c>
      <c r="R129" s="1046"/>
      <c r="S129" s="1684" t="s">
        <v>1189</v>
      </c>
      <c r="T129" s="1685"/>
      <c r="U129" s="1686"/>
      <c r="V129" s="1076"/>
      <c r="W129" s="1017"/>
      <c r="X129" s="1017"/>
      <c r="Y129" s="1017"/>
      <c r="Z129" s="1017"/>
    </row>
    <row r="130" spans="1:26" s="1018" customFormat="1" ht="15.6">
      <c r="A130" s="1089"/>
      <c r="B130" s="1110" t="s">
        <v>1190</v>
      </c>
      <c r="C130" s="1111"/>
      <c r="D130" s="1112"/>
      <c r="E130" s="1019"/>
      <c r="F130" s="1119">
        <f>+IF($P$2=0,$P130,0)</f>
        <v>0</v>
      </c>
      <c r="G130" s="1120">
        <f>+IF($P$2=0,$Q130,0)</f>
        <v>0</v>
      </c>
      <c r="H130" s="1019"/>
      <c r="I130" s="1119">
        <f>+IF(OR($P$2=98,$P$2=42,$P$2=96,$P$2=97),$P130,0)</f>
        <v>0</v>
      </c>
      <c r="J130" s="1120">
        <f>+IF(OR($P$2=98,$P$2=42,$P$2=96,$P$2=97),$Q130,0)</f>
        <v>0</v>
      </c>
      <c r="K130" s="1095"/>
      <c r="L130" s="1120">
        <f>+IF($P$2=33,$Q130,0)</f>
        <v>0</v>
      </c>
      <c r="M130" s="1095"/>
      <c r="N130" s="1121">
        <f>+ROUND(+G130+J130+L130,0)</f>
        <v>0</v>
      </c>
      <c r="O130" s="1097"/>
      <c r="P130" s="1119">
        <f>+ROUND(OTCHET!E580+OTCHET!E585,0)</f>
        <v>0</v>
      </c>
      <c r="Q130" s="1120">
        <f>+ROUND(OTCHET!L580+OTCHET!L585,0)</f>
        <v>0</v>
      </c>
      <c r="R130" s="1046"/>
      <c r="S130" s="1675" t="s">
        <v>1191</v>
      </c>
      <c r="T130" s="1676"/>
      <c r="U130" s="1677"/>
      <c r="V130" s="1076"/>
      <c r="W130" s="1017"/>
      <c r="X130" s="1017"/>
      <c r="Y130" s="1017"/>
      <c r="Z130" s="1017"/>
    </row>
    <row r="131" spans="1:26" s="1018" customFormat="1" ht="15.6">
      <c r="A131" s="1089"/>
      <c r="B131" s="1288" t="s">
        <v>1192</v>
      </c>
      <c r="C131" s="1289"/>
      <c r="D131" s="1290"/>
      <c r="E131" s="1019"/>
      <c r="F131" s="1119">
        <f>+IF($P$2=0,$P131,0)</f>
        <v>0</v>
      </c>
      <c r="G131" s="1120">
        <f>+IF($P$2=0,$Q131,0)</f>
        <v>0</v>
      </c>
      <c r="H131" s="1019"/>
      <c r="I131" s="1119">
        <f>+IF(OR($P$2=98,$P$2=42,$P$2=96,$P$2=97),$P131,0)</f>
        <v>0</v>
      </c>
      <c r="J131" s="1120">
        <f>+IF(OR($P$2=98,$P$2=42,$P$2=96,$P$2=97),$Q131,0)</f>
        <v>0</v>
      </c>
      <c r="K131" s="1095"/>
      <c r="L131" s="1120">
        <f>+IF($P$2=33,$Q131,0)</f>
        <v>0</v>
      </c>
      <c r="M131" s="1095"/>
      <c r="N131" s="1121">
        <f>+ROUND(+G131+J131+L131,0)</f>
        <v>0</v>
      </c>
      <c r="O131" s="1097"/>
      <c r="P131" s="1119">
        <f>+ROUND(-SUM(OTCHET!E573:E578)-SUM(OTCHET!E583:E584)-IF(AND(OTCHET!$F$12=9900,+OTCHET!$E$15=0),0,SUM(OTCHET!E589:E590)),0)</f>
        <v>0</v>
      </c>
      <c r="Q131" s="1120">
        <f>+ROUND(-SUM(OTCHET!L573:L578)-SUM(OTCHET!L583:L584)-IF(AND(OTCHET!$F$12=9900,+OTCHET!$E$15=0),0,SUM(OTCHET!L589:L590)),0)</f>
        <v>0</v>
      </c>
      <c r="R131" s="1046"/>
      <c r="S131" s="1687" t="s">
        <v>1193</v>
      </c>
      <c r="T131" s="1688"/>
      <c r="U131" s="1689"/>
      <c r="V131" s="1076"/>
      <c r="W131" s="1017"/>
      <c r="X131" s="1017"/>
      <c r="Y131" s="1017"/>
      <c r="Z131" s="1017"/>
    </row>
    <row r="132" spans="1:26" s="1018" customFormat="1" ht="16.2" thickBot="1">
      <c r="A132" s="1089"/>
      <c r="B132" s="1291" t="s">
        <v>1194</v>
      </c>
      <c r="C132" s="1292"/>
      <c r="D132" s="1293"/>
      <c r="E132" s="1019"/>
      <c r="F132" s="1294">
        <f>+ROUND(+F131-F129-F130,0)</f>
        <v>0</v>
      </c>
      <c r="G132" s="1295">
        <f>+ROUND(+G131-G129-G130,0)</f>
        <v>0</v>
      </c>
      <c r="H132" s="1019"/>
      <c r="I132" s="1294">
        <f>+ROUND(+I131-I129-I130,0)</f>
        <v>0</v>
      </c>
      <c r="J132" s="1295">
        <f>+ROUND(+J131-J129-J130,0)</f>
        <v>0</v>
      </c>
      <c r="K132" s="1095"/>
      <c r="L132" s="1295">
        <f>+ROUND(+L131-L129-L130,0)</f>
        <v>0</v>
      </c>
      <c r="M132" s="1095"/>
      <c r="N132" s="1296">
        <f>+ROUND(+N131-N129-N130,0)</f>
        <v>0</v>
      </c>
      <c r="O132" s="1097"/>
      <c r="P132" s="1294">
        <f>+ROUND(+P131-P129-P130,0)</f>
        <v>0</v>
      </c>
      <c r="Q132" s="1295">
        <f>+ROUND(+Q131-Q129-Q130,0)</f>
        <v>0</v>
      </c>
      <c r="R132" s="1046"/>
      <c r="S132" s="1669" t="s">
        <v>1195</v>
      </c>
      <c r="T132" s="1670"/>
      <c r="U132" s="1671"/>
      <c r="V132" s="1235"/>
      <c r="W132" s="1236"/>
      <c r="X132" s="1237"/>
      <c r="Y132" s="1236"/>
      <c r="Z132" s="1236"/>
    </row>
    <row r="133" spans="1:26" s="1018" customFormat="1" ht="16.5" customHeight="1" thickTop="1">
      <c r="A133" s="1008"/>
      <c r="B133" s="1672">
        <f>+IF(+SUM(F133:N133)=0,0,"Контрола: дефицит/излишък = финансиране с обратен знак (Г. + Д. = 0)")</f>
        <v>0</v>
      </c>
      <c r="C133" s="1672"/>
      <c r="D133" s="1672"/>
      <c r="E133" s="1019"/>
      <c r="F133" s="1297">
        <f>+ROUND(F83,0)+ROUND(F84,0)</f>
        <v>0</v>
      </c>
      <c r="G133" s="1297">
        <f>+ROUND(G83,0)+ROUND(G84,0)</f>
        <v>0</v>
      </c>
      <c r="H133" s="1019"/>
      <c r="I133" s="1297">
        <f>+ROUND(I83,0)+ROUND(I84,0)</f>
        <v>0</v>
      </c>
      <c r="J133" s="1297">
        <f>+ROUND(J83,0)+ROUND(J84,0)</f>
        <v>0</v>
      </c>
      <c r="K133" s="1019"/>
      <c r="L133" s="1297">
        <f>+ROUND(L83,0)+ROUND(L84,0)</f>
        <v>0</v>
      </c>
      <c r="M133" s="1019"/>
      <c r="N133" s="1298">
        <f>+ROUND(N83,0)+ROUND(N84,0)</f>
        <v>0</v>
      </c>
      <c r="O133" s="1299"/>
      <c r="P133" s="1300">
        <f>+ROUND(P83,0)+ROUND(P84,0)</f>
        <v>0</v>
      </c>
      <c r="Q133" s="1300">
        <f>+ROUND(Q83,0)+ROUND(Q84,0)</f>
        <v>0</v>
      </c>
      <c r="R133" s="1046"/>
      <c r="S133" s="1301"/>
      <c r="T133" s="1301"/>
      <c r="U133" s="1301"/>
      <c r="V133" s="1235"/>
      <c r="W133" s="1236"/>
      <c r="X133" s="1237"/>
      <c r="Y133" s="1236"/>
      <c r="Z133" s="1236"/>
    </row>
    <row r="134" spans="1:26" s="1018" customFormat="1" ht="17.25" hidden="1" customHeight="1">
      <c r="A134" s="1008"/>
      <c r="B134" s="1302" t="s">
        <v>1196</v>
      </c>
      <c r="C134" s="1303">
        <f>+OTCHET!B605</f>
        <v>0</v>
      </c>
      <c r="D134" s="1247" t="s">
        <v>1197</v>
      </c>
      <c r="E134" s="1019"/>
      <c r="F134" s="1673"/>
      <c r="G134" s="1673"/>
      <c r="H134" s="1019"/>
      <c r="I134" s="1304" t="s">
        <v>1198</v>
      </c>
      <c r="J134" s="1305"/>
      <c r="K134" s="1019"/>
      <c r="L134" s="1673"/>
      <c r="M134" s="1673"/>
      <c r="N134" s="1673"/>
      <c r="O134" s="1299"/>
      <c r="P134" s="1674"/>
      <c r="Q134" s="1674"/>
      <c r="R134" s="1306"/>
      <c r="S134" s="1307"/>
      <c r="T134" s="1307"/>
      <c r="U134" s="1307"/>
      <c r="V134" s="1308"/>
      <c r="W134" s="1236"/>
      <c r="X134" s="1237"/>
      <c r="Y134" s="1236"/>
      <c r="Z134" s="1236"/>
    </row>
    <row r="135" spans="1:26" s="1018" customFormat="1" ht="21" hidden="1" customHeight="1">
      <c r="A135" s="1008"/>
      <c r="B135" s="1302"/>
      <c r="C135" s="1247"/>
      <c r="D135" s="1247"/>
      <c r="E135" s="1019"/>
      <c r="F135" s="1309"/>
      <c r="G135" s="1309"/>
      <c r="H135" s="1019"/>
      <c r="I135" s="1304"/>
      <c r="J135" s="1305"/>
      <c r="K135" s="1019"/>
      <c r="L135" s="1309"/>
      <c r="M135" s="1309"/>
      <c r="N135" s="1309"/>
      <c r="O135" s="1299"/>
      <c r="P135" s="1310"/>
      <c r="Q135" s="1310"/>
      <c r="R135" s="1306"/>
      <c r="S135" s="1307"/>
      <c r="T135" s="1307"/>
      <c r="U135" s="1307"/>
      <c r="V135" s="1308"/>
      <c r="W135" s="1236"/>
      <c r="X135" s="1237"/>
      <c r="Y135" s="1236"/>
      <c r="Z135" s="1236"/>
    </row>
    <row r="136" spans="1:26" s="1018" customFormat="1" ht="23.25" customHeight="1" thickBot="1">
      <c r="A136" s="1308"/>
      <c r="B136" s="1308"/>
      <c r="C136" s="1308"/>
      <c r="D136" s="1308"/>
      <c r="E136" s="1311"/>
      <c r="F136" s="1311"/>
      <c r="G136" s="1311"/>
      <c r="H136" s="1311"/>
      <c r="I136" s="1311"/>
      <c r="J136" s="1311"/>
      <c r="K136" s="1311"/>
      <c r="L136" s="1311"/>
      <c r="M136" s="1311"/>
      <c r="N136" s="1311"/>
      <c r="O136" s="1308"/>
      <c r="P136" s="1312"/>
      <c r="Q136" s="1312"/>
      <c r="R136" s="1307"/>
      <c r="S136" s="1307"/>
      <c r="T136" s="1307"/>
      <c r="U136" s="1307"/>
      <c r="V136" s="1307"/>
      <c r="W136" s="1358"/>
      <c r="X136" s="1313"/>
    </row>
    <row r="137" spans="1:26" s="1018" customFormat="1" ht="15.75" customHeight="1">
      <c r="A137" s="1308"/>
      <c r="B137" s="1314" t="s">
        <v>1199</v>
      </c>
      <c r="C137" s="1315"/>
      <c r="D137" s="1316"/>
      <c r="E137" s="1311"/>
      <c r="F137" s="1317" t="str">
        <f>+IF(+ROUND(F140,2)=0,"O K","НЕРАВНЕНИЕ!")</f>
        <v>O K</v>
      </c>
      <c r="G137" s="1318" t="str">
        <f>+IF(+ROUND(G140,2)=0,"O K","НЕРАВНЕНИЕ!")</f>
        <v>O K</v>
      </c>
      <c r="H137" s="1319"/>
      <c r="I137" s="1320" t="str">
        <f>+IF(+ROUND(I140,2)=0,"O K","НЕРАВНЕНИЕ!")</f>
        <v>O K</v>
      </c>
      <c r="J137" s="1321" t="str">
        <f>+IF(+ROUND(J140,2)=0,"O K","НЕРАВНЕНИЕ!")</f>
        <v>O K</v>
      </c>
      <c r="K137" s="1322"/>
      <c r="L137" s="1323" t="str">
        <f>+IF(+ROUND(L140,2)=0,"O K","НЕРАВНЕНИЕ!")</f>
        <v>O K</v>
      </c>
      <c r="M137" s="1324"/>
      <c r="N137" s="1325" t="str">
        <f>+IF(+ROUND(N140,2)=0,"O K","НЕРАВНЕНИЕ!")</f>
        <v>O K</v>
      </c>
      <c r="O137" s="1308"/>
      <c r="P137" s="1326" t="str">
        <f>+IF(+ROUND(P140,2)=0,"O K","НЕРАВНЕНИЕ!")</f>
        <v>O K</v>
      </c>
      <c r="Q137" s="1327" t="str">
        <f>+IF(+ROUND(Q140,2)=0,"O K","НЕРАВНЕНИЕ!")</f>
        <v>O K</v>
      </c>
      <c r="R137" s="1328"/>
      <c r="S137" s="1329"/>
      <c r="T137" s="1329"/>
      <c r="U137" s="1329"/>
      <c r="V137" s="1308"/>
      <c r="W137" s="1358"/>
      <c r="X137" s="1313"/>
    </row>
    <row r="138" spans="1:26" s="1018" customFormat="1" ht="15.75" customHeight="1" thickBot="1">
      <c r="A138" s="1308"/>
      <c r="B138" s="1330" t="s">
        <v>1200</v>
      </c>
      <c r="C138" s="1331"/>
      <c r="D138" s="1332"/>
      <c r="E138" s="1311"/>
      <c r="F138" s="1333" t="str">
        <f>+IF(+ROUND(F141,0)=0,"O K","НЕРАВНЕНИЕ!")</f>
        <v>O K</v>
      </c>
      <c r="G138" s="1334" t="str">
        <f>+IF(+ROUND(G141,0)=0,"O K","НЕРАВНЕНИЕ!")</f>
        <v>O K</v>
      </c>
      <c r="H138" s="1319"/>
      <c r="I138" s="1335" t="str">
        <f>+IF(+ROUND(I141,0)=0,"O K","НЕРАВНЕНИЕ!")</f>
        <v>O K</v>
      </c>
      <c r="J138" s="1336" t="str">
        <f>+IF(+ROUND(J141,0)=0,"O K","НЕРАВНЕНИЕ!")</f>
        <v>O K</v>
      </c>
      <c r="K138" s="1322"/>
      <c r="L138" s="1337" t="str">
        <f>+IF(+ROUND(L141,0)=0,"O K","НЕРАВНЕНИЕ!")</f>
        <v>O K</v>
      </c>
      <c r="M138" s="1324"/>
      <c r="N138" s="1338" t="str">
        <f>+IF(+ROUND(N141,0)=0,"O K","НЕРАВНЕНИЕ!")</f>
        <v>O K</v>
      </c>
      <c r="O138" s="1308"/>
      <c r="P138" s="1339" t="str">
        <f>+IF(+ROUND(P141,0)=0,"O K","НЕРАВНЕНИЕ!")</f>
        <v>O K</v>
      </c>
      <c r="Q138" s="1340" t="str">
        <f>+IF(+ROUND(Q141,0)=0,"O K","НЕРАВНЕНИЕ!")</f>
        <v>O K</v>
      </c>
      <c r="R138" s="1328"/>
      <c r="S138" s="1329"/>
      <c r="T138" s="1329"/>
      <c r="U138" s="1329"/>
      <c r="V138" s="1308"/>
      <c r="W138" s="1358"/>
      <c r="X138" s="1313"/>
    </row>
    <row r="139" spans="1:26" s="1018" customFormat="1" ht="15" thickBot="1">
      <c r="A139" s="1308"/>
      <c r="B139" s="1308"/>
      <c r="C139" s="1308"/>
      <c r="D139" s="1308"/>
      <c r="E139" s="1311"/>
      <c r="F139" s="1324"/>
      <c r="G139" s="1324"/>
      <c r="H139" s="1324"/>
      <c r="I139" s="1341"/>
      <c r="J139" s="1324"/>
      <c r="K139" s="1324"/>
      <c r="L139" s="1341"/>
      <c r="M139" s="1324"/>
      <c r="N139" s="1324"/>
      <c r="O139" s="1308"/>
      <c r="P139" s="1312"/>
      <c r="Q139" s="1312"/>
      <c r="R139" s="1328"/>
      <c r="S139" s="1307"/>
      <c r="T139" s="1307"/>
      <c r="U139" s="1307"/>
      <c r="V139" s="1308"/>
      <c r="W139" s="1358"/>
      <c r="X139" s="1313"/>
    </row>
    <row r="140" spans="1:26" s="1018" customFormat="1" ht="15.6">
      <c r="A140" s="1308"/>
      <c r="B140" s="1314" t="s">
        <v>1201</v>
      </c>
      <c r="C140" s="1315"/>
      <c r="D140" s="1316"/>
      <c r="E140" s="1311"/>
      <c r="F140" s="1342">
        <f>+ROUND(F83,0)+ROUND(F84,0)</f>
        <v>0</v>
      </c>
      <c r="G140" s="1343">
        <f>+ROUND(G83,0)+ROUND(G84,0)</f>
        <v>0</v>
      </c>
      <c r="H140" s="1319"/>
      <c r="I140" s="1344">
        <f>+ROUND(I83,0)+ROUND(I84,0)</f>
        <v>0</v>
      </c>
      <c r="J140" s="1345">
        <f>+ROUND(J83,0)+ROUND(J84,0)</f>
        <v>0</v>
      </c>
      <c r="K140" s="1322"/>
      <c r="L140" s="1346">
        <f>+ROUND(L83,0)+ROUND(L84,0)</f>
        <v>0</v>
      </c>
      <c r="M140" s="1324"/>
      <c r="N140" s="1347">
        <f>+ROUND(N83,0)+ROUND(N84,0)</f>
        <v>0</v>
      </c>
      <c r="O140" s="1308"/>
      <c r="P140" s="1348">
        <f>+ROUND(P83,0)+ROUND(P84,0)</f>
        <v>0</v>
      </c>
      <c r="Q140" s="1349">
        <f>+ROUND(Q83,0)+ROUND(Q84,0)</f>
        <v>0</v>
      </c>
      <c r="R140" s="1328"/>
      <c r="S140" s="1307"/>
      <c r="T140" s="1307"/>
      <c r="U140" s="1307"/>
      <c r="V140" s="1308"/>
      <c r="W140" s="1358"/>
      <c r="X140" s="1313"/>
    </row>
    <row r="141" spans="1:26" s="1018" customFormat="1" ht="16.2" thickBot="1">
      <c r="A141" s="1308"/>
      <c r="B141" s="1330" t="s">
        <v>1202</v>
      </c>
      <c r="C141" s="1331"/>
      <c r="D141" s="1332"/>
      <c r="E141" s="1311"/>
      <c r="F141" s="1350">
        <f>SUM(+ROUND(F83,0)+ROUND(F101,0)+ROUND(F120,0)+ROUND(F127,0)+ROUND(F129,0)+ROUND(F130,0))-ROUND(F131,0)</f>
        <v>0</v>
      </c>
      <c r="G141" s="1351">
        <f>SUM(+ROUND(G83,0)+ROUND(G101,0)+ROUND(G120,0)+ROUND(G127,0)+ROUND(G129,0)+ROUND(G130,0))-ROUND(G131,0)</f>
        <v>0</v>
      </c>
      <c r="H141" s="1319"/>
      <c r="I141" s="1352">
        <f>SUM(+ROUND(I83,0)+ROUND(I101,0)+ROUND(I120,0)+ROUND(I127,0)+ROUND(I129,0)+ROUND(I130,0))-ROUND(I131,0)</f>
        <v>0</v>
      </c>
      <c r="J141" s="1353">
        <f>SUM(+ROUND(J83,0)+ROUND(J101,0)+ROUND(J120,0)+ROUND(J127,0)+ROUND(J129,0)+ROUND(J130,0))-ROUND(J131,0)</f>
        <v>0</v>
      </c>
      <c r="K141" s="1322"/>
      <c r="L141" s="1354">
        <f>SUM(+ROUND(L83,0)+ROUND(L101,0)+ROUND(L120,0)+ROUND(L127,0)+ROUND(L129,0)+ROUND(L130,0))-ROUND(L131,0)</f>
        <v>0</v>
      </c>
      <c r="M141" s="1324"/>
      <c r="N141" s="1355">
        <f>SUM(+ROUND(N83,0)+ROUND(N101,0)+ROUND(N120,0)+ROUND(N127,0)+ROUND(N129,0)+ROUND(N130,0))-ROUND(N131,0)</f>
        <v>0</v>
      </c>
      <c r="O141" s="1308"/>
      <c r="P141" s="1356">
        <f>SUM(+ROUND(P83,0)+ROUND(P101,0)+ROUND(P120,0)+ROUND(P127,0)+ROUND(P129,0)+ROUND(P130,0))-ROUND(P131,0)</f>
        <v>0</v>
      </c>
      <c r="Q141" s="1357">
        <f>SUM(+ROUND(Q83,0)+ROUND(Q101,0)+ROUND(Q120,0)+ROUND(Q127,0)+ROUND(Q129,0)+ROUND(Q130,0))-ROUND(Q131,0)</f>
        <v>0</v>
      </c>
      <c r="R141" s="1328"/>
      <c r="S141" s="1307"/>
      <c r="T141" s="1307"/>
      <c r="U141" s="1307"/>
      <c r="V141" s="1308"/>
      <c r="W141" s="1358"/>
      <c r="X141" s="1313"/>
    </row>
    <row r="142" spans="1:26" s="1018" customFormat="1">
      <c r="A142" s="1308"/>
      <c r="B142" s="1308"/>
      <c r="C142" s="1308"/>
      <c r="D142" s="1308"/>
      <c r="E142" s="1308"/>
      <c r="F142" s="1311"/>
      <c r="G142" s="1311"/>
      <c r="H142" s="1311"/>
      <c r="I142" s="1311"/>
      <c r="J142" s="1311"/>
      <c r="K142" s="1311"/>
      <c r="L142" s="1311"/>
      <c r="M142" s="1311"/>
      <c r="N142" s="1311"/>
      <c r="O142" s="1308"/>
      <c r="P142" s="1312"/>
      <c r="Q142" s="1312"/>
      <c r="R142" s="1328"/>
      <c r="S142" s="1307"/>
      <c r="T142" s="1307"/>
      <c r="U142" s="1307"/>
      <c r="V142" s="1308"/>
      <c r="W142" s="1358"/>
      <c r="X142" s="1313"/>
    </row>
    <row r="143" spans="1:26" s="1018" customFormat="1">
      <c r="A143" s="1308"/>
      <c r="B143" s="1308"/>
      <c r="C143" s="1308"/>
      <c r="D143" s="1308"/>
      <c r="E143" s="1311"/>
      <c r="F143" s="1311"/>
      <c r="G143" s="1311"/>
      <c r="H143" s="1311"/>
      <c r="I143" s="1311"/>
      <c r="J143" s="1311"/>
      <c r="K143" s="1311"/>
      <c r="L143" s="1311"/>
      <c r="M143" s="1311"/>
      <c r="N143" s="1311"/>
      <c r="O143" s="1308"/>
      <c r="P143" s="1312"/>
      <c r="Q143" s="1312"/>
      <c r="R143" s="1328"/>
      <c r="S143" s="1307"/>
      <c r="T143" s="1307"/>
      <c r="U143" s="1307"/>
      <c r="V143" s="1308"/>
      <c r="W143" s="1358"/>
      <c r="X143" s="1313"/>
    </row>
    <row r="144" spans="1:26" s="1018" customFormat="1">
      <c r="A144" s="1308"/>
      <c r="B144" s="1308"/>
      <c r="C144" s="1308"/>
      <c r="D144" s="1308"/>
      <c r="E144" s="1311"/>
      <c r="F144" s="1311"/>
      <c r="G144" s="1311"/>
      <c r="H144" s="1311"/>
      <c r="I144" s="1311"/>
      <c r="J144" s="1311"/>
      <c r="K144" s="1311"/>
      <c r="L144" s="1311"/>
      <c r="M144" s="1311"/>
      <c r="N144" s="1311"/>
      <c r="O144" s="1308"/>
      <c r="P144" s="1312"/>
      <c r="Q144" s="1312"/>
      <c r="R144" s="1328"/>
      <c r="S144" s="1307"/>
      <c r="T144" s="1307"/>
      <c r="U144" s="1307"/>
      <c r="V144" s="1308"/>
      <c r="W144" s="1358"/>
      <c r="X144" s="1313"/>
    </row>
    <row r="145" spans="1:24" s="1018" customFormat="1">
      <c r="A145" s="1308"/>
      <c r="B145" s="1308"/>
      <c r="C145" s="1308"/>
      <c r="D145" s="1308"/>
      <c r="E145" s="1311"/>
      <c r="F145" s="1311"/>
      <c r="G145" s="1311"/>
      <c r="H145" s="1311"/>
      <c r="I145" s="1311"/>
      <c r="J145" s="1311"/>
      <c r="K145" s="1311"/>
      <c r="L145" s="1311"/>
      <c r="M145" s="1311"/>
      <c r="N145" s="1311"/>
      <c r="O145" s="1308"/>
      <c r="P145" s="1312"/>
      <c r="Q145" s="1312"/>
      <c r="R145" s="1328"/>
      <c r="S145" s="1307"/>
      <c r="T145" s="1307"/>
      <c r="U145" s="1307"/>
      <c r="V145" s="1308"/>
      <c r="W145" s="1358"/>
      <c r="X145" s="1313"/>
    </row>
    <row r="146" spans="1:24" s="1018" customFormat="1">
      <c r="A146" s="1308"/>
      <c r="B146" s="1308"/>
      <c r="C146" s="1308"/>
      <c r="D146" s="1308"/>
      <c r="E146" s="1311"/>
      <c r="F146" s="1311"/>
      <c r="G146" s="1311"/>
      <c r="H146" s="1311"/>
      <c r="I146" s="1311"/>
      <c r="J146" s="1311"/>
      <c r="K146" s="1311"/>
      <c r="L146" s="1311"/>
      <c r="M146" s="1311"/>
      <c r="N146" s="1311"/>
      <c r="O146" s="1308"/>
      <c r="P146" s="1312"/>
      <c r="Q146" s="1312"/>
      <c r="R146" s="1328"/>
      <c r="S146" s="1307"/>
      <c r="T146" s="1307"/>
      <c r="U146" s="1307"/>
      <c r="V146" s="1308"/>
      <c r="W146" s="1358"/>
      <c r="X146" s="1313"/>
    </row>
    <row r="147" spans="1:24" s="1018" customFormat="1">
      <c r="A147" s="1308"/>
      <c r="B147" s="1308"/>
      <c r="C147" s="1308"/>
      <c r="D147" s="1308"/>
      <c r="E147" s="1311"/>
      <c r="F147" s="1311"/>
      <c r="G147" s="1311"/>
      <c r="H147" s="1311"/>
      <c r="I147" s="1311"/>
      <c r="J147" s="1311"/>
      <c r="K147" s="1311"/>
      <c r="L147" s="1311"/>
      <c r="M147" s="1311"/>
      <c r="N147" s="1311"/>
      <c r="O147" s="1308"/>
      <c r="P147" s="1312"/>
      <c r="Q147" s="1312"/>
      <c r="R147" s="1328"/>
      <c r="S147" s="1307"/>
      <c r="T147" s="1307"/>
      <c r="U147" s="1307"/>
      <c r="V147" s="1308"/>
      <c r="W147" s="1358"/>
      <c r="X147" s="1313"/>
    </row>
    <row r="148" spans="1:24" s="1018" customFormat="1">
      <c r="A148" s="1308"/>
      <c r="B148" s="1308"/>
      <c r="C148" s="1308"/>
      <c r="D148" s="1308"/>
      <c r="E148" s="1311"/>
      <c r="F148" s="1311"/>
      <c r="G148" s="1311"/>
      <c r="H148" s="1311"/>
      <c r="I148" s="1311"/>
      <c r="J148" s="1311"/>
      <c r="K148" s="1311"/>
      <c r="L148" s="1311"/>
      <c r="M148" s="1311"/>
      <c r="N148" s="1311"/>
      <c r="O148" s="1308"/>
      <c r="P148" s="1312"/>
      <c r="Q148" s="1312"/>
      <c r="R148" s="1328"/>
      <c r="S148" s="1307"/>
      <c r="T148" s="1307"/>
      <c r="U148" s="1307"/>
      <c r="V148" s="1308"/>
      <c r="W148" s="1358"/>
      <c r="X148" s="1313"/>
    </row>
    <row r="149" spans="1:24" s="1018" customFormat="1">
      <c r="A149" s="1308"/>
      <c r="B149" s="1308"/>
      <c r="C149" s="1308"/>
      <c r="D149" s="1308"/>
      <c r="E149" s="1311"/>
      <c r="F149" s="1311"/>
      <c r="G149" s="1311"/>
      <c r="H149" s="1311"/>
      <c r="I149" s="1311"/>
      <c r="J149" s="1311"/>
      <c r="K149" s="1311"/>
      <c r="L149" s="1311"/>
      <c r="M149" s="1311"/>
      <c r="N149" s="1311"/>
      <c r="O149" s="1308"/>
      <c r="P149" s="1312"/>
      <c r="Q149" s="1312"/>
      <c r="R149" s="1328"/>
      <c r="S149" s="1307"/>
      <c r="T149" s="1307"/>
      <c r="U149" s="1307"/>
      <c r="V149" s="1308"/>
      <c r="W149" s="1358"/>
      <c r="X149" s="1313"/>
    </row>
    <row r="150" spans="1:24" s="1018" customFormat="1">
      <c r="A150" s="1308"/>
      <c r="B150" s="1308"/>
      <c r="C150" s="1308"/>
      <c r="D150" s="1308"/>
      <c r="E150" s="1311"/>
      <c r="F150" s="1311"/>
      <c r="G150" s="1311"/>
      <c r="H150" s="1311"/>
      <c r="I150" s="1311"/>
      <c r="J150" s="1311"/>
      <c r="K150" s="1311"/>
      <c r="L150" s="1311"/>
      <c r="M150" s="1311"/>
      <c r="N150" s="1311"/>
      <c r="O150" s="1308"/>
      <c r="P150" s="1312"/>
      <c r="Q150" s="1312"/>
      <c r="R150" s="1328"/>
      <c r="S150" s="1307"/>
      <c r="T150" s="1307"/>
      <c r="U150" s="1307"/>
      <c r="V150" s="1308"/>
      <c r="W150" s="1358"/>
      <c r="X150" s="1313"/>
    </row>
    <row r="151" spans="1:24" s="1018" customFormat="1">
      <c r="A151" s="1308"/>
      <c r="B151" s="1308"/>
      <c r="C151" s="1308"/>
      <c r="D151" s="1308"/>
      <c r="E151" s="1311"/>
      <c r="F151" s="1311"/>
      <c r="G151" s="1311"/>
      <c r="H151" s="1311"/>
      <c r="I151" s="1311"/>
      <c r="J151" s="1311"/>
      <c r="K151" s="1311"/>
      <c r="L151" s="1311"/>
      <c r="M151" s="1311"/>
      <c r="N151" s="1311"/>
      <c r="O151" s="1308"/>
      <c r="P151" s="1312"/>
      <c r="Q151" s="1312"/>
      <c r="R151" s="1328"/>
      <c r="S151" s="1307"/>
      <c r="T151" s="1307"/>
      <c r="U151" s="1307"/>
      <c r="V151" s="1308"/>
      <c r="W151" s="1358"/>
      <c r="X151" s="1313"/>
    </row>
    <row r="152" spans="1:24" s="1018" customFormat="1">
      <c r="A152" s="1308"/>
      <c r="B152" s="1308"/>
      <c r="C152" s="1308"/>
      <c r="D152" s="1308"/>
      <c r="E152" s="1311"/>
      <c r="F152" s="1311"/>
      <c r="G152" s="1311"/>
      <c r="H152" s="1311"/>
      <c r="I152" s="1311"/>
      <c r="J152" s="1311"/>
      <c r="K152" s="1311"/>
      <c r="L152" s="1311"/>
      <c r="M152" s="1311"/>
      <c r="N152" s="1311"/>
      <c r="O152" s="1308"/>
      <c r="P152" s="1312"/>
      <c r="Q152" s="1312"/>
      <c r="R152" s="1328"/>
      <c r="S152" s="1307"/>
      <c r="T152" s="1307"/>
      <c r="U152" s="1307"/>
      <c r="V152" s="1308"/>
      <c r="W152" s="1358"/>
      <c r="X152" s="1313"/>
    </row>
    <row r="153" spans="1:24" s="1018" customFormat="1">
      <c r="A153" s="1308"/>
      <c r="B153" s="1308"/>
      <c r="C153" s="1308"/>
      <c r="D153" s="1308"/>
      <c r="E153" s="1311"/>
      <c r="F153" s="1311"/>
      <c r="G153" s="1311"/>
      <c r="H153" s="1311"/>
      <c r="I153" s="1311"/>
      <c r="J153" s="1311"/>
      <c r="K153" s="1311"/>
      <c r="L153" s="1311"/>
      <c r="M153" s="1311"/>
      <c r="N153" s="1311"/>
      <c r="O153" s="1308"/>
      <c r="P153" s="1312"/>
      <c r="Q153" s="1312"/>
      <c r="R153" s="1328"/>
      <c r="S153" s="1307"/>
      <c r="T153" s="1307"/>
      <c r="U153" s="1307"/>
      <c r="V153" s="1308"/>
      <c r="W153" s="1358"/>
      <c r="X153" s="1313"/>
    </row>
    <row r="154" spans="1:24" s="1018" customFormat="1">
      <c r="A154" s="1308"/>
      <c r="B154" s="1308"/>
      <c r="C154" s="1308"/>
      <c r="D154" s="1308"/>
      <c r="E154" s="1311"/>
      <c r="F154" s="1311"/>
      <c r="G154" s="1311"/>
      <c r="H154" s="1311"/>
      <c r="I154" s="1311"/>
      <c r="J154" s="1311"/>
      <c r="K154" s="1311"/>
      <c r="L154" s="1311"/>
      <c r="M154" s="1311"/>
      <c r="N154" s="1311"/>
      <c r="O154" s="1308"/>
      <c r="P154" s="1312"/>
      <c r="Q154" s="1312"/>
      <c r="R154" s="1328"/>
      <c r="S154" s="1307"/>
      <c r="T154" s="1307"/>
      <c r="U154" s="1307"/>
      <c r="V154" s="1308"/>
      <c r="W154" s="1358"/>
      <c r="X154" s="1313"/>
    </row>
    <row r="155" spans="1:24" s="1018" customFormat="1">
      <c r="A155" s="1308"/>
      <c r="B155" s="1308"/>
      <c r="C155" s="1308"/>
      <c r="D155" s="1308"/>
      <c r="E155" s="1311"/>
      <c r="F155" s="1311"/>
      <c r="G155" s="1311"/>
      <c r="H155" s="1311"/>
      <c r="I155" s="1311"/>
      <c r="J155" s="1311"/>
      <c r="K155" s="1311"/>
      <c r="L155" s="1311"/>
      <c r="M155" s="1311"/>
      <c r="N155" s="1311"/>
      <c r="O155" s="1308"/>
      <c r="P155" s="1312"/>
      <c r="Q155" s="1312"/>
      <c r="R155" s="1328"/>
      <c r="S155" s="1307"/>
      <c r="T155" s="1307"/>
      <c r="U155" s="1307"/>
      <c r="V155" s="1308"/>
      <c r="W155" s="1358"/>
      <c r="X155" s="1313"/>
    </row>
    <row r="156" spans="1:24" s="1018" customFormat="1">
      <c r="A156" s="1308"/>
      <c r="B156" s="1308"/>
      <c r="C156" s="1308"/>
      <c r="D156" s="1308"/>
      <c r="E156" s="1311"/>
      <c r="F156" s="1311"/>
      <c r="G156" s="1311"/>
      <c r="H156" s="1311"/>
      <c r="I156" s="1311"/>
      <c r="J156" s="1311"/>
      <c r="K156" s="1311"/>
      <c r="L156" s="1311"/>
      <c r="M156" s="1311"/>
      <c r="N156" s="1311"/>
      <c r="O156" s="1308"/>
      <c r="P156" s="1312"/>
      <c r="Q156" s="1312"/>
      <c r="R156" s="1328"/>
      <c r="S156" s="1307"/>
      <c r="T156" s="1307"/>
      <c r="U156" s="1307"/>
      <c r="V156" s="1308"/>
      <c r="W156" s="1358"/>
      <c r="X156" s="1313"/>
    </row>
    <row r="157" spans="1:24" s="1018" customFormat="1">
      <c r="A157" s="1308"/>
      <c r="B157" s="1308"/>
      <c r="C157" s="1308"/>
      <c r="D157" s="1308"/>
      <c r="E157" s="1311"/>
      <c r="F157" s="1311"/>
      <c r="G157" s="1311"/>
      <c r="H157" s="1311"/>
      <c r="I157" s="1311"/>
      <c r="J157" s="1311"/>
      <c r="K157" s="1311"/>
      <c r="L157" s="1311"/>
      <c r="M157" s="1311"/>
      <c r="N157" s="1311"/>
      <c r="O157" s="1308"/>
      <c r="P157" s="1312"/>
      <c r="Q157" s="1312"/>
      <c r="R157" s="1328"/>
      <c r="S157" s="1307"/>
      <c r="T157" s="1307"/>
      <c r="U157" s="1307"/>
      <c r="V157" s="1308"/>
      <c r="W157" s="1358"/>
      <c r="X157" s="1313"/>
    </row>
    <row r="158" spans="1:24" s="1018" customFormat="1">
      <c r="A158" s="1308"/>
      <c r="B158" s="1308"/>
      <c r="C158" s="1308"/>
      <c r="D158" s="1308"/>
      <c r="E158" s="1311"/>
      <c r="F158" s="1311"/>
      <c r="G158" s="1311"/>
      <c r="H158" s="1311"/>
      <c r="I158" s="1311"/>
      <c r="J158" s="1311"/>
      <c r="K158" s="1311"/>
      <c r="L158" s="1311"/>
      <c r="M158" s="1311"/>
      <c r="N158" s="1311"/>
      <c r="O158" s="1308"/>
      <c r="P158" s="1312"/>
      <c r="Q158" s="1312"/>
      <c r="R158" s="1328"/>
      <c r="S158" s="1307"/>
      <c r="T158" s="1307"/>
      <c r="U158" s="1307"/>
      <c r="V158" s="1308"/>
      <c r="W158" s="1358"/>
      <c r="X158" s="1313"/>
    </row>
    <row r="159" spans="1:24" s="1018" customFormat="1">
      <c r="A159" s="1308"/>
      <c r="B159" s="1308"/>
      <c r="C159" s="1308"/>
      <c r="D159" s="1308"/>
      <c r="E159" s="1311"/>
      <c r="F159" s="1311"/>
      <c r="G159" s="1311"/>
      <c r="H159" s="1311"/>
      <c r="I159" s="1311"/>
      <c r="J159" s="1311"/>
      <c r="K159" s="1311"/>
      <c r="L159" s="1311"/>
      <c r="M159" s="1311"/>
      <c r="N159" s="1311"/>
      <c r="O159" s="1308"/>
      <c r="P159" s="1312"/>
      <c r="Q159" s="1312"/>
      <c r="R159" s="1328"/>
      <c r="S159" s="1307"/>
      <c r="T159" s="1307"/>
      <c r="U159" s="1307"/>
      <c r="V159" s="1308"/>
      <c r="W159" s="1358"/>
      <c r="X159" s="1313"/>
    </row>
    <row r="160" spans="1:24" s="1018" customFormat="1">
      <c r="A160" s="1308"/>
      <c r="B160" s="1308"/>
      <c r="C160" s="1308"/>
      <c r="D160" s="1308"/>
      <c r="E160" s="1311"/>
      <c r="F160" s="1311"/>
      <c r="G160" s="1311"/>
      <c r="H160" s="1311"/>
      <c r="I160" s="1311"/>
      <c r="J160" s="1311"/>
      <c r="K160" s="1311"/>
      <c r="L160" s="1311"/>
      <c r="M160" s="1311"/>
      <c r="N160" s="1311"/>
      <c r="O160" s="1308"/>
      <c r="P160" s="1312"/>
      <c r="Q160" s="1312"/>
      <c r="R160" s="1328"/>
      <c r="S160" s="1307"/>
      <c r="T160" s="1307"/>
      <c r="U160" s="1307"/>
      <c r="V160" s="1308"/>
      <c r="W160" s="1358"/>
      <c r="X160" s="1313"/>
    </row>
    <row r="161" spans="1:24" s="1018" customFormat="1">
      <c r="A161" s="1308"/>
      <c r="B161" s="1308"/>
      <c r="C161" s="1308"/>
      <c r="D161" s="1308"/>
      <c r="E161" s="1311"/>
      <c r="F161" s="1311"/>
      <c r="G161" s="1311"/>
      <c r="H161" s="1311"/>
      <c r="I161" s="1311"/>
      <c r="J161" s="1311"/>
      <c r="K161" s="1311"/>
      <c r="L161" s="1311"/>
      <c r="M161" s="1311"/>
      <c r="N161" s="1311"/>
      <c r="O161" s="1308"/>
      <c r="P161" s="1312"/>
      <c r="Q161" s="1312"/>
      <c r="R161" s="1328"/>
      <c r="S161" s="1307"/>
      <c r="T161" s="1307"/>
      <c r="U161" s="1307"/>
      <c r="V161" s="1308"/>
      <c r="W161" s="1358"/>
      <c r="X161" s="1313"/>
    </row>
    <row r="162" spans="1:24" s="1018" customFormat="1">
      <c r="A162" s="1308"/>
      <c r="B162" s="1308"/>
      <c r="C162" s="1308"/>
      <c r="D162" s="1308"/>
      <c r="E162" s="1311"/>
      <c r="F162" s="1311"/>
      <c r="G162" s="1311"/>
      <c r="H162" s="1311"/>
      <c r="I162" s="1311"/>
      <c r="J162" s="1311"/>
      <c r="K162" s="1311"/>
      <c r="L162" s="1311"/>
      <c r="M162" s="1311"/>
      <c r="N162" s="1311"/>
      <c r="O162" s="1308"/>
      <c r="P162" s="1312"/>
      <c r="Q162" s="1312"/>
      <c r="R162" s="1328"/>
      <c r="S162" s="1307"/>
      <c r="T162" s="1307"/>
      <c r="U162" s="1307"/>
      <c r="V162" s="1308"/>
      <c r="W162" s="1358"/>
      <c r="X162" s="1313"/>
    </row>
    <row r="163" spans="1:24" s="1018" customFormat="1">
      <c r="A163" s="1308"/>
      <c r="B163" s="1308"/>
      <c r="C163" s="1308"/>
      <c r="D163" s="1308"/>
      <c r="E163" s="1311"/>
      <c r="F163" s="1311"/>
      <c r="G163" s="1311"/>
      <c r="H163" s="1311"/>
      <c r="I163" s="1311"/>
      <c r="J163" s="1311"/>
      <c r="K163" s="1311"/>
      <c r="L163" s="1311"/>
      <c r="M163" s="1311"/>
      <c r="N163" s="1311"/>
      <c r="O163" s="1308"/>
      <c r="P163" s="1312"/>
      <c r="Q163" s="1312"/>
      <c r="R163" s="1328"/>
      <c r="S163" s="1307"/>
      <c r="T163" s="1307"/>
      <c r="U163" s="1307"/>
      <c r="V163" s="1308"/>
      <c r="W163" s="1358"/>
      <c r="X163" s="1313"/>
    </row>
    <row r="164" spans="1:24" s="1018" customFormat="1">
      <c r="A164" s="1308"/>
      <c r="B164" s="1308"/>
      <c r="C164" s="1308"/>
      <c r="D164" s="1308"/>
      <c r="E164" s="1311"/>
      <c r="F164" s="1311"/>
      <c r="G164" s="1311"/>
      <c r="H164" s="1311"/>
      <c r="I164" s="1311"/>
      <c r="J164" s="1311"/>
      <c r="K164" s="1311"/>
      <c r="L164" s="1311"/>
      <c r="M164" s="1311"/>
      <c r="N164" s="1311"/>
      <c r="O164" s="1308"/>
      <c r="P164" s="1312"/>
      <c r="Q164" s="1312"/>
      <c r="R164" s="1328"/>
      <c r="S164" s="1307"/>
      <c r="T164" s="1307"/>
      <c r="U164" s="1307"/>
      <c r="V164" s="1308"/>
      <c r="W164" s="1358"/>
      <c r="X164" s="1313"/>
    </row>
    <row r="165" spans="1:24" s="1018" customFormat="1">
      <c r="A165" s="1308"/>
      <c r="B165" s="1308"/>
      <c r="C165" s="1308"/>
      <c r="D165" s="1308"/>
      <c r="E165" s="1311"/>
      <c r="F165" s="1311"/>
      <c r="G165" s="1311"/>
      <c r="H165" s="1311"/>
      <c r="I165" s="1311"/>
      <c r="J165" s="1311"/>
      <c r="K165" s="1311"/>
      <c r="L165" s="1311"/>
      <c r="M165" s="1311"/>
      <c r="N165" s="1311"/>
      <c r="O165" s="1308"/>
      <c r="P165" s="1312"/>
      <c r="Q165" s="1312"/>
      <c r="R165" s="1328"/>
      <c r="S165" s="1307"/>
      <c r="T165" s="1307"/>
      <c r="U165" s="1307"/>
      <c r="V165" s="1308"/>
      <c r="W165" s="1358"/>
      <c r="X165" s="1313"/>
    </row>
    <row r="166" spans="1:24" s="1018" customFormat="1">
      <c r="A166" s="1308"/>
      <c r="B166" s="1308"/>
      <c r="C166" s="1308"/>
      <c r="D166" s="1308"/>
      <c r="E166" s="1311"/>
      <c r="F166" s="1311"/>
      <c r="G166" s="1311"/>
      <c r="H166" s="1311"/>
      <c r="I166" s="1311"/>
      <c r="J166" s="1311"/>
      <c r="K166" s="1311"/>
      <c r="L166" s="1311"/>
      <c r="M166" s="1311"/>
      <c r="N166" s="1311"/>
      <c r="O166" s="1308"/>
      <c r="P166" s="1312"/>
      <c r="Q166" s="1312"/>
      <c r="R166" s="1328"/>
      <c r="S166" s="1307"/>
      <c r="T166" s="1307"/>
      <c r="U166" s="1307"/>
      <c r="V166" s="1308"/>
      <c r="W166" s="1358"/>
      <c r="X166" s="1313"/>
    </row>
    <row r="167" spans="1:24" s="1018" customFormat="1">
      <c r="A167" s="1308"/>
      <c r="B167" s="1308"/>
      <c r="C167" s="1308"/>
      <c r="D167" s="1308"/>
      <c r="E167" s="1311"/>
      <c r="F167" s="1311"/>
      <c r="G167" s="1311"/>
      <c r="H167" s="1311"/>
      <c r="I167" s="1311"/>
      <c r="J167" s="1311"/>
      <c r="K167" s="1311"/>
      <c r="L167" s="1311"/>
      <c r="M167" s="1311"/>
      <c r="N167" s="1311"/>
      <c r="O167" s="1308"/>
      <c r="P167" s="1312"/>
      <c r="Q167" s="1312"/>
      <c r="R167" s="1328"/>
      <c r="S167" s="1307"/>
      <c r="T167" s="1307"/>
      <c r="U167" s="1307"/>
      <c r="V167" s="1308"/>
      <c r="W167" s="1358"/>
      <c r="X167" s="1313"/>
    </row>
    <row r="168" spans="1:24" s="1018" customFormat="1">
      <c r="A168" s="1308"/>
      <c r="B168" s="1308"/>
      <c r="C168" s="1308"/>
      <c r="D168" s="1308"/>
      <c r="E168" s="1311"/>
      <c r="F168" s="1311"/>
      <c r="G168" s="1311"/>
      <c r="H168" s="1311"/>
      <c r="I168" s="1311"/>
      <c r="J168" s="1311"/>
      <c r="K168" s="1311"/>
      <c r="L168" s="1311"/>
      <c r="M168" s="1311"/>
      <c r="N168" s="1311"/>
      <c r="O168" s="1308"/>
      <c r="P168" s="1312"/>
      <c r="Q168" s="1312"/>
      <c r="R168" s="1328"/>
      <c r="S168" s="1307"/>
      <c r="T168" s="1307"/>
      <c r="U168" s="1307"/>
      <c r="V168" s="1308"/>
      <c r="W168" s="1358"/>
      <c r="X168" s="1313"/>
    </row>
    <row r="169" spans="1:24" s="1018" customFormat="1">
      <c r="A169" s="1308"/>
      <c r="B169" s="1308"/>
      <c r="C169" s="1308"/>
      <c r="D169" s="1308"/>
      <c r="E169" s="1311"/>
      <c r="F169" s="1311"/>
      <c r="G169" s="1311"/>
      <c r="H169" s="1311"/>
      <c r="I169" s="1311"/>
      <c r="J169" s="1311"/>
      <c r="K169" s="1311"/>
      <c r="L169" s="1311"/>
      <c r="M169" s="1311"/>
      <c r="N169" s="1311"/>
      <c r="O169" s="1308"/>
      <c r="P169" s="1312"/>
      <c r="Q169" s="1312"/>
      <c r="R169" s="1328"/>
      <c r="S169" s="1307"/>
      <c r="T169" s="1307"/>
      <c r="U169" s="1307"/>
      <c r="V169" s="1308"/>
      <c r="W169" s="1358"/>
      <c r="X169" s="1313"/>
    </row>
    <row r="170" spans="1:24" s="1018" customFormat="1">
      <c r="A170" s="1308"/>
      <c r="B170" s="1308"/>
      <c r="C170" s="1308"/>
      <c r="D170" s="1308"/>
      <c r="E170" s="1311"/>
      <c r="F170" s="1311"/>
      <c r="G170" s="1311"/>
      <c r="H170" s="1311"/>
      <c r="I170" s="1311"/>
      <c r="J170" s="1311"/>
      <c r="K170" s="1311"/>
      <c r="L170" s="1311"/>
      <c r="M170" s="1311"/>
      <c r="N170" s="1311"/>
      <c r="O170" s="1308"/>
      <c r="P170" s="1312"/>
      <c r="Q170" s="1312"/>
      <c r="R170" s="1328"/>
      <c r="S170" s="1307"/>
      <c r="T170" s="1307"/>
      <c r="U170" s="1307"/>
      <c r="V170" s="1308"/>
      <c r="W170" s="1358"/>
      <c r="X170" s="1313"/>
    </row>
    <row r="171" spans="1:24" s="1018" customFormat="1">
      <c r="A171" s="1308"/>
      <c r="B171" s="1308"/>
      <c r="C171" s="1308"/>
      <c r="D171" s="1308"/>
      <c r="E171" s="1311"/>
      <c r="F171" s="1311"/>
      <c r="G171" s="1311"/>
      <c r="H171" s="1311"/>
      <c r="I171" s="1311"/>
      <c r="J171" s="1311"/>
      <c r="K171" s="1311"/>
      <c r="L171" s="1311"/>
      <c r="M171" s="1311"/>
      <c r="N171" s="1311"/>
      <c r="O171" s="1308"/>
      <c r="P171" s="1312"/>
      <c r="Q171" s="1312"/>
      <c r="R171" s="1328"/>
      <c r="S171" s="1307"/>
      <c r="T171" s="1307"/>
      <c r="U171" s="1307"/>
      <c r="V171" s="1308"/>
      <c r="W171" s="1358"/>
      <c r="X171" s="1313"/>
    </row>
    <row r="172" spans="1:24" s="1018" customFormat="1">
      <c r="A172" s="1308"/>
      <c r="B172" s="1308"/>
      <c r="C172" s="1308"/>
      <c r="D172" s="1308"/>
      <c r="E172" s="1311"/>
      <c r="F172" s="1311"/>
      <c r="G172" s="1311"/>
      <c r="H172" s="1311"/>
      <c r="I172" s="1311"/>
      <c r="J172" s="1311"/>
      <c r="K172" s="1311"/>
      <c r="L172" s="1311"/>
      <c r="M172" s="1311"/>
      <c r="N172" s="1311"/>
      <c r="O172" s="1308"/>
      <c r="P172" s="1312"/>
      <c r="Q172" s="1312"/>
      <c r="R172" s="1328"/>
      <c r="S172" s="1307"/>
      <c r="T172" s="1307"/>
      <c r="U172" s="1307"/>
      <c r="V172" s="1308"/>
      <c r="W172" s="1358"/>
      <c r="X172" s="1313"/>
    </row>
    <row r="173" spans="1:24" s="1018" customFormat="1">
      <c r="A173" s="1308"/>
      <c r="B173" s="1308"/>
      <c r="C173" s="1308"/>
      <c r="D173" s="1308"/>
      <c r="E173" s="1311"/>
      <c r="F173" s="1311"/>
      <c r="G173" s="1311"/>
      <c r="H173" s="1311"/>
      <c r="I173" s="1311"/>
      <c r="J173" s="1311"/>
      <c r="K173" s="1311"/>
      <c r="L173" s="1311"/>
      <c r="M173" s="1311"/>
      <c r="N173" s="1311"/>
      <c r="O173" s="1308"/>
      <c r="P173" s="1312"/>
      <c r="Q173" s="1312"/>
      <c r="R173" s="1328"/>
      <c r="S173" s="1307"/>
      <c r="T173" s="1307"/>
      <c r="U173" s="1307"/>
      <c r="V173" s="1308"/>
      <c r="W173" s="1358"/>
      <c r="X173" s="1313"/>
    </row>
    <row r="174" spans="1:24" s="1018" customFormat="1">
      <c r="A174" s="1308"/>
      <c r="B174" s="1308"/>
      <c r="C174" s="1308"/>
      <c r="D174" s="1308"/>
      <c r="E174" s="1311"/>
      <c r="F174" s="1311"/>
      <c r="G174" s="1311"/>
      <c r="H174" s="1311"/>
      <c r="I174" s="1311"/>
      <c r="J174" s="1311"/>
      <c r="K174" s="1311"/>
      <c r="L174" s="1311"/>
      <c r="M174" s="1311"/>
      <c r="N174" s="1311"/>
      <c r="O174" s="1308"/>
      <c r="P174" s="1312"/>
      <c r="Q174" s="1312"/>
      <c r="R174" s="1328"/>
      <c r="S174" s="1307"/>
      <c r="T174" s="1307"/>
      <c r="U174" s="1307"/>
      <c r="V174" s="1308"/>
      <c r="W174" s="1358"/>
      <c r="X174" s="1313"/>
    </row>
    <row r="175" spans="1:24" s="1018" customFormat="1">
      <c r="A175" s="1308"/>
      <c r="B175" s="1308"/>
      <c r="C175" s="1308"/>
      <c r="D175" s="1308"/>
      <c r="E175" s="1311"/>
      <c r="F175" s="1311"/>
      <c r="G175" s="1311"/>
      <c r="H175" s="1311"/>
      <c r="I175" s="1311"/>
      <c r="J175" s="1311"/>
      <c r="K175" s="1311"/>
      <c r="L175" s="1311"/>
      <c r="M175" s="1311"/>
      <c r="N175" s="1311"/>
      <c r="O175" s="1308"/>
      <c r="P175" s="1312"/>
      <c r="Q175" s="1312"/>
      <c r="R175" s="1328"/>
      <c r="S175" s="1307"/>
      <c r="T175" s="1307"/>
      <c r="U175" s="1307"/>
      <c r="V175" s="1308"/>
      <c r="W175" s="1358"/>
      <c r="X175" s="1313"/>
    </row>
    <row r="176" spans="1:24" s="1018" customFormat="1">
      <c r="A176" s="1308"/>
      <c r="B176" s="1308"/>
      <c r="C176" s="1308"/>
      <c r="D176" s="1308"/>
      <c r="E176" s="1311"/>
      <c r="F176" s="1311"/>
      <c r="G176" s="1311"/>
      <c r="H176" s="1311"/>
      <c r="I176" s="1311"/>
      <c r="J176" s="1311"/>
      <c r="K176" s="1311"/>
      <c r="L176" s="1311"/>
      <c r="M176" s="1311"/>
      <c r="N176" s="1311"/>
      <c r="O176" s="1308"/>
      <c r="P176" s="1312"/>
      <c r="Q176" s="1312"/>
      <c r="R176" s="1328"/>
      <c r="S176" s="1307"/>
      <c r="T176" s="1307"/>
      <c r="U176" s="1307"/>
      <c r="V176" s="1308"/>
      <c r="W176" s="1358"/>
      <c r="X176" s="1313"/>
    </row>
    <row r="177" spans="1:24" s="1018" customFormat="1">
      <c r="A177" s="1308"/>
      <c r="B177" s="1308"/>
      <c r="C177" s="1308"/>
      <c r="D177" s="1308"/>
      <c r="E177" s="1311"/>
      <c r="F177" s="1311"/>
      <c r="G177" s="1311"/>
      <c r="H177" s="1311"/>
      <c r="I177" s="1311"/>
      <c r="J177" s="1311"/>
      <c r="K177" s="1311"/>
      <c r="L177" s="1311"/>
      <c r="M177" s="1311"/>
      <c r="N177" s="1311"/>
      <c r="O177" s="1308"/>
      <c r="P177" s="1312"/>
      <c r="Q177" s="1312"/>
      <c r="R177" s="1328"/>
      <c r="S177" s="1307"/>
      <c r="T177" s="1307"/>
      <c r="U177" s="1307"/>
      <c r="V177" s="1308"/>
      <c r="W177" s="1358"/>
      <c r="X177" s="1313"/>
    </row>
    <row r="178" spans="1:24" s="1018" customFormat="1">
      <c r="A178" s="1308"/>
      <c r="B178" s="1308"/>
      <c r="C178" s="1308"/>
      <c r="D178" s="1308"/>
      <c r="E178" s="1311"/>
      <c r="F178" s="1311"/>
      <c r="G178" s="1311"/>
      <c r="H178" s="1311"/>
      <c r="I178" s="1311"/>
      <c r="J178" s="1311"/>
      <c r="K178" s="1311"/>
      <c r="L178" s="1311"/>
      <c r="M178" s="1311"/>
      <c r="N178" s="1311"/>
      <c r="O178" s="1308"/>
      <c r="P178" s="1312"/>
      <c r="Q178" s="1312"/>
      <c r="R178" s="1328"/>
      <c r="S178" s="1307"/>
      <c r="T178" s="1307"/>
      <c r="U178" s="1307"/>
      <c r="V178" s="1308"/>
      <c r="W178" s="1358"/>
      <c r="X178" s="1313"/>
    </row>
    <row r="179" spans="1:24" s="1018" customFormat="1">
      <c r="A179" s="1308"/>
      <c r="B179" s="1308"/>
      <c r="C179" s="1308"/>
      <c r="D179" s="1308"/>
      <c r="E179" s="1311"/>
      <c r="F179" s="1311"/>
      <c r="G179" s="1311"/>
      <c r="H179" s="1311"/>
      <c r="I179" s="1311"/>
      <c r="J179" s="1311"/>
      <c r="K179" s="1311"/>
      <c r="L179" s="1311"/>
      <c r="M179" s="1311"/>
      <c r="N179" s="1311"/>
      <c r="O179" s="1308"/>
      <c r="P179" s="1312"/>
      <c r="Q179" s="1312"/>
      <c r="R179" s="1328"/>
      <c r="S179" s="1307"/>
      <c r="T179" s="1307"/>
      <c r="U179" s="1307"/>
      <c r="V179" s="1308"/>
      <c r="W179" s="1358"/>
      <c r="X179" s="1313"/>
    </row>
    <row r="180" spans="1:24" s="1018" customFormat="1">
      <c r="A180" s="1308"/>
      <c r="B180" s="1308"/>
      <c r="C180" s="1308"/>
      <c r="D180" s="1308"/>
      <c r="E180" s="1311"/>
      <c r="F180" s="1311"/>
      <c r="G180" s="1311"/>
      <c r="H180" s="1311"/>
      <c r="I180" s="1311"/>
      <c r="J180" s="1311"/>
      <c r="K180" s="1311"/>
      <c r="L180" s="1311"/>
      <c r="M180" s="1311"/>
      <c r="N180" s="1311"/>
      <c r="O180" s="1308"/>
      <c r="P180" s="1312"/>
      <c r="Q180" s="1312"/>
      <c r="R180" s="1328"/>
      <c r="S180" s="1307"/>
      <c r="T180" s="1307"/>
      <c r="U180" s="1307"/>
      <c r="V180" s="1308"/>
      <c r="W180" s="1358"/>
      <c r="X180" s="1313"/>
    </row>
    <row r="181" spans="1:24" s="1018" customFormat="1">
      <c r="A181" s="1308"/>
      <c r="B181" s="1308"/>
      <c r="C181" s="1308"/>
      <c r="D181" s="1308"/>
      <c r="E181" s="1311"/>
      <c r="F181" s="1311"/>
      <c r="G181" s="1311"/>
      <c r="H181" s="1311"/>
      <c r="I181" s="1311"/>
      <c r="J181" s="1311"/>
      <c r="K181" s="1311"/>
      <c r="L181" s="1311"/>
      <c r="M181" s="1311"/>
      <c r="N181" s="1311"/>
      <c r="O181" s="1308"/>
      <c r="P181" s="1312"/>
      <c r="Q181" s="1312"/>
      <c r="R181" s="1328"/>
      <c r="S181" s="1307"/>
      <c r="T181" s="1307"/>
      <c r="U181" s="1307"/>
      <c r="V181" s="1308"/>
      <c r="W181" s="1358"/>
      <c r="X181" s="1313"/>
    </row>
    <row r="182" spans="1:24" s="1018" customFormat="1">
      <c r="A182" s="1308"/>
      <c r="B182" s="1308"/>
      <c r="C182" s="1308"/>
      <c r="D182" s="1308"/>
      <c r="E182" s="1311"/>
      <c r="F182" s="1311"/>
      <c r="G182" s="1311"/>
      <c r="H182" s="1311"/>
      <c r="I182" s="1311"/>
      <c r="J182" s="1311"/>
      <c r="K182" s="1311"/>
      <c r="L182" s="1311"/>
      <c r="M182" s="1311"/>
      <c r="N182" s="1311"/>
      <c r="O182" s="1308"/>
      <c r="P182" s="1312"/>
      <c r="Q182" s="1312"/>
      <c r="R182" s="1328"/>
      <c r="S182" s="1307"/>
      <c r="T182" s="1307"/>
      <c r="U182" s="1307"/>
      <c r="V182" s="1308"/>
      <c r="W182" s="1358"/>
      <c r="X182" s="1313"/>
    </row>
    <row r="183" spans="1:24" s="1018" customFormat="1">
      <c r="A183" s="1308"/>
      <c r="B183" s="1308"/>
      <c r="C183" s="1308"/>
      <c r="D183" s="1308"/>
      <c r="E183" s="1311"/>
      <c r="F183" s="1311"/>
      <c r="G183" s="1311"/>
      <c r="H183" s="1311"/>
      <c r="I183" s="1311"/>
      <c r="J183" s="1311"/>
      <c r="K183" s="1311"/>
      <c r="L183" s="1311"/>
      <c r="M183" s="1311"/>
      <c r="N183" s="1311"/>
      <c r="O183" s="1308"/>
      <c r="P183" s="1312"/>
      <c r="Q183" s="1312"/>
      <c r="R183" s="1328"/>
      <c r="S183" s="1307"/>
      <c r="T183" s="1307"/>
      <c r="U183" s="1307"/>
      <c r="V183" s="1308"/>
      <c r="W183" s="1358"/>
      <c r="X183" s="1313"/>
    </row>
    <row r="184" spans="1:24" s="1018" customFormat="1">
      <c r="A184" s="1308"/>
      <c r="B184" s="1308"/>
      <c r="C184" s="1308"/>
      <c r="D184" s="1308"/>
      <c r="E184" s="1311"/>
      <c r="F184" s="1311"/>
      <c r="G184" s="1311"/>
      <c r="H184" s="1311"/>
      <c r="I184" s="1311"/>
      <c r="J184" s="1311"/>
      <c r="K184" s="1311"/>
      <c r="L184" s="1311"/>
      <c r="M184" s="1311"/>
      <c r="N184" s="1311"/>
      <c r="O184" s="1308"/>
      <c r="P184" s="1312"/>
      <c r="Q184" s="1312"/>
      <c r="R184" s="1328"/>
      <c r="S184" s="1307"/>
      <c r="T184" s="1307"/>
      <c r="U184" s="1307"/>
      <c r="V184" s="1308"/>
      <c r="W184" s="1358"/>
      <c r="X184" s="1313"/>
    </row>
    <row r="185" spans="1:24" s="1018" customFormat="1">
      <c r="A185" s="1308"/>
      <c r="B185" s="1308"/>
      <c r="C185" s="1308"/>
      <c r="D185" s="1308"/>
      <c r="E185" s="1311"/>
      <c r="F185" s="1311"/>
      <c r="G185" s="1311"/>
      <c r="H185" s="1311"/>
      <c r="I185" s="1311"/>
      <c r="J185" s="1311"/>
      <c r="K185" s="1311"/>
      <c r="L185" s="1311"/>
      <c r="M185" s="1311"/>
      <c r="N185" s="1311"/>
      <c r="O185" s="1308"/>
      <c r="P185" s="1312"/>
      <c r="Q185" s="1312"/>
      <c r="R185" s="1328"/>
      <c r="S185" s="1307"/>
      <c r="T185" s="1307"/>
      <c r="U185" s="1307"/>
      <c r="V185" s="1308"/>
      <c r="W185" s="1358"/>
      <c r="X185" s="1313"/>
    </row>
    <row r="186" spans="1:24" s="1018" customFormat="1">
      <c r="A186" s="1308"/>
      <c r="B186" s="1308"/>
      <c r="C186" s="1308"/>
      <c r="D186" s="1308"/>
      <c r="E186" s="1311"/>
      <c r="F186" s="1311"/>
      <c r="G186" s="1311"/>
      <c r="H186" s="1311"/>
      <c r="I186" s="1311"/>
      <c r="J186" s="1311"/>
      <c r="K186" s="1311"/>
      <c r="L186" s="1311"/>
      <c r="M186" s="1311"/>
      <c r="N186" s="1311"/>
      <c r="O186" s="1308"/>
      <c r="P186" s="1312"/>
      <c r="Q186" s="1312"/>
      <c r="R186" s="1328"/>
      <c r="S186" s="1308"/>
      <c r="T186" s="1308"/>
      <c r="U186" s="1308"/>
      <c r="V186" s="1308"/>
      <c r="W186" s="1358"/>
      <c r="X186" s="1313"/>
    </row>
    <row r="187" spans="1:24" s="1018" customFormat="1">
      <c r="A187" s="1308"/>
      <c r="B187" s="1308"/>
      <c r="C187" s="1308"/>
      <c r="D187" s="1308"/>
      <c r="E187" s="1311"/>
      <c r="F187" s="1311"/>
      <c r="G187" s="1311"/>
      <c r="H187" s="1311"/>
      <c r="I187" s="1311"/>
      <c r="J187" s="1311"/>
      <c r="K187" s="1311"/>
      <c r="L187" s="1311"/>
      <c r="M187" s="1311"/>
      <c r="N187" s="1311"/>
      <c r="O187" s="1308"/>
      <c r="P187" s="1312"/>
      <c r="Q187" s="1312"/>
      <c r="R187" s="1328"/>
      <c r="S187" s="1308"/>
      <c r="T187" s="1308"/>
      <c r="U187" s="1308"/>
      <c r="V187" s="1308"/>
      <c r="W187" s="1358"/>
      <c r="X187" s="1313"/>
    </row>
    <row r="188" spans="1:24" s="1018" customFormat="1">
      <c r="A188" s="1308"/>
      <c r="B188" s="1308"/>
      <c r="C188" s="1308"/>
      <c r="D188" s="1308"/>
      <c r="E188" s="1311"/>
      <c r="F188" s="1311"/>
      <c r="G188" s="1311"/>
      <c r="H188" s="1311"/>
      <c r="I188" s="1311"/>
      <c r="J188" s="1311"/>
      <c r="K188" s="1311"/>
      <c r="L188" s="1311"/>
      <c r="M188" s="1311"/>
      <c r="N188" s="1311"/>
      <c r="O188" s="1308"/>
      <c r="P188" s="1312"/>
      <c r="Q188" s="1312"/>
      <c r="R188" s="1328"/>
      <c r="S188" s="1308"/>
      <c r="T188" s="1308"/>
      <c r="U188" s="1308"/>
      <c r="V188" s="1308"/>
      <c r="W188" s="1358"/>
      <c r="X188" s="1313"/>
    </row>
    <row r="189" spans="1:24" s="1018" customFormat="1">
      <c r="A189" s="1308"/>
      <c r="B189" s="1308"/>
      <c r="C189" s="1308"/>
      <c r="D189" s="1308"/>
      <c r="E189" s="1311"/>
      <c r="F189" s="1311"/>
      <c r="G189" s="1311"/>
      <c r="H189" s="1311"/>
      <c r="I189" s="1311"/>
      <c r="J189" s="1311"/>
      <c r="K189" s="1311"/>
      <c r="L189" s="1311"/>
      <c r="M189" s="1311"/>
      <c r="N189" s="1311"/>
      <c r="O189" s="1308"/>
      <c r="P189" s="1312"/>
      <c r="Q189" s="1312"/>
      <c r="R189" s="1328"/>
      <c r="S189" s="1308"/>
      <c r="T189" s="1308"/>
      <c r="U189" s="1308"/>
      <c r="V189" s="1308"/>
      <c r="W189" s="1358"/>
      <c r="X189" s="1313"/>
    </row>
    <row r="190" spans="1:24" s="1018" customFormat="1">
      <c r="A190" s="1308"/>
      <c r="B190" s="1308"/>
      <c r="C190" s="1308"/>
      <c r="D190" s="1308"/>
      <c r="E190" s="1311"/>
      <c r="F190" s="1311"/>
      <c r="G190" s="1311"/>
      <c r="H190" s="1311"/>
      <c r="I190" s="1311"/>
      <c r="J190" s="1311"/>
      <c r="K190" s="1311"/>
      <c r="L190" s="1311"/>
      <c r="M190" s="1311"/>
      <c r="N190" s="1311"/>
      <c r="O190" s="1308"/>
      <c r="P190" s="1312"/>
      <c r="Q190" s="1312"/>
      <c r="R190" s="1328"/>
      <c r="S190" s="1308"/>
      <c r="T190" s="1308"/>
      <c r="U190" s="1308"/>
      <c r="V190" s="1308"/>
      <c r="W190" s="1358"/>
      <c r="X190" s="1313"/>
    </row>
    <row r="191" spans="1:24" s="1018" customFormat="1">
      <c r="A191" s="1308"/>
      <c r="B191" s="1308"/>
      <c r="C191" s="1308"/>
      <c r="D191" s="1308"/>
      <c r="E191" s="1311"/>
      <c r="F191" s="1311"/>
      <c r="G191" s="1311"/>
      <c r="H191" s="1311"/>
      <c r="I191" s="1311"/>
      <c r="J191" s="1311"/>
      <c r="K191" s="1311"/>
      <c r="L191" s="1311"/>
      <c r="M191" s="1311"/>
      <c r="N191" s="1311"/>
      <c r="O191" s="1308"/>
      <c r="P191" s="1312"/>
      <c r="Q191" s="1312"/>
      <c r="R191" s="1328"/>
      <c r="S191" s="1308"/>
      <c r="T191" s="1308"/>
      <c r="U191" s="1308"/>
      <c r="V191" s="1308"/>
      <c r="W191" s="1358"/>
      <c r="X191" s="1313"/>
    </row>
    <row r="192" spans="1:24" s="1018" customFormat="1">
      <c r="A192" s="1308"/>
      <c r="B192" s="1308"/>
      <c r="C192" s="1308"/>
      <c r="D192" s="1308"/>
      <c r="E192" s="1311"/>
      <c r="F192" s="1311"/>
      <c r="G192" s="1311"/>
      <c r="H192" s="1311"/>
      <c r="I192" s="1311"/>
      <c r="J192" s="1311"/>
      <c r="K192" s="1311"/>
      <c r="L192" s="1311"/>
      <c r="M192" s="1311"/>
      <c r="N192" s="1311"/>
      <c r="O192" s="1308"/>
      <c r="P192" s="1312"/>
      <c r="Q192" s="1312"/>
      <c r="R192" s="1328"/>
      <c r="S192" s="1308"/>
      <c r="T192" s="1308"/>
      <c r="U192" s="1308"/>
      <c r="V192" s="1308"/>
      <c r="W192" s="1358"/>
      <c r="X192" s="1313"/>
    </row>
    <row r="193" spans="1:24" s="1018" customFormat="1">
      <c r="A193" s="1308"/>
      <c r="B193" s="1308"/>
      <c r="C193" s="1308"/>
      <c r="D193" s="1308"/>
      <c r="E193" s="1311"/>
      <c r="F193" s="1311"/>
      <c r="G193" s="1311"/>
      <c r="H193" s="1311"/>
      <c r="I193" s="1311"/>
      <c r="J193" s="1311"/>
      <c r="K193" s="1311"/>
      <c r="L193" s="1311"/>
      <c r="M193" s="1311"/>
      <c r="N193" s="1311"/>
      <c r="O193" s="1308"/>
      <c r="P193" s="1312"/>
      <c r="Q193" s="1312"/>
      <c r="R193" s="1328"/>
      <c r="S193" s="1308"/>
      <c r="T193" s="1308"/>
      <c r="U193" s="1308"/>
      <c r="V193" s="1308"/>
      <c r="W193" s="1358"/>
      <c r="X193" s="1313"/>
    </row>
    <row r="194" spans="1:24" s="1018" customFormat="1">
      <c r="A194" s="1308"/>
      <c r="B194" s="1308"/>
      <c r="C194" s="1308"/>
      <c r="D194" s="1308"/>
      <c r="E194" s="1311"/>
      <c r="F194" s="1311"/>
      <c r="G194" s="1311"/>
      <c r="H194" s="1311"/>
      <c r="I194" s="1311"/>
      <c r="J194" s="1311"/>
      <c r="K194" s="1311"/>
      <c r="L194" s="1311"/>
      <c r="M194" s="1311"/>
      <c r="N194" s="1311"/>
      <c r="O194" s="1308"/>
      <c r="P194" s="1312"/>
      <c r="Q194" s="1312"/>
      <c r="R194" s="1328"/>
      <c r="S194" s="1308"/>
      <c r="T194" s="1308"/>
      <c r="U194" s="1308"/>
      <c r="V194" s="1308"/>
      <c r="W194" s="1358"/>
      <c r="X194" s="1313"/>
    </row>
    <row r="195" spans="1:24" s="1018" customFormat="1">
      <c r="A195" s="1308"/>
      <c r="B195" s="1308"/>
      <c r="C195" s="1308"/>
      <c r="D195" s="1308"/>
      <c r="E195" s="1311"/>
      <c r="F195" s="1311"/>
      <c r="G195" s="1311"/>
      <c r="H195" s="1311"/>
      <c r="I195" s="1311"/>
      <c r="J195" s="1311"/>
      <c r="K195" s="1311"/>
      <c r="L195" s="1311"/>
      <c r="M195" s="1311"/>
      <c r="N195" s="1311"/>
      <c r="O195" s="1308"/>
      <c r="P195" s="1312"/>
      <c r="Q195" s="1312"/>
      <c r="R195" s="1328"/>
      <c r="S195" s="1308"/>
      <c r="T195" s="1308"/>
      <c r="U195" s="1308"/>
      <c r="V195" s="1308"/>
      <c r="W195" s="1358"/>
      <c r="X195" s="1313"/>
    </row>
    <row r="196" spans="1:24" s="1018" customFormat="1">
      <c r="A196" s="1308"/>
      <c r="B196" s="1308"/>
      <c r="C196" s="1308"/>
      <c r="D196" s="1308"/>
      <c r="E196" s="1311"/>
      <c r="F196" s="1311"/>
      <c r="G196" s="1311"/>
      <c r="H196" s="1311"/>
      <c r="I196" s="1311"/>
      <c r="J196" s="1311"/>
      <c r="K196" s="1311"/>
      <c r="L196" s="1311"/>
      <c r="M196" s="1311"/>
      <c r="N196" s="1311"/>
      <c r="O196" s="1308"/>
      <c r="P196" s="1312"/>
      <c r="Q196" s="1312"/>
      <c r="R196" s="1328"/>
      <c r="S196" s="1308"/>
      <c r="T196" s="1308"/>
      <c r="U196" s="1308"/>
      <c r="V196" s="1308"/>
      <c r="W196" s="1358"/>
      <c r="X196" s="1313"/>
    </row>
    <row r="197" spans="1:24" s="1018" customFormat="1">
      <c r="A197" s="1308"/>
      <c r="B197" s="1308"/>
      <c r="C197" s="1308"/>
      <c r="D197" s="1308"/>
      <c r="E197" s="1311"/>
      <c r="F197" s="1311"/>
      <c r="G197" s="1311"/>
      <c r="H197" s="1311"/>
      <c r="I197" s="1311"/>
      <c r="J197" s="1311"/>
      <c r="K197" s="1311"/>
      <c r="L197" s="1311"/>
      <c r="M197" s="1311"/>
      <c r="N197" s="1311"/>
      <c r="O197" s="1308"/>
      <c r="P197" s="1312"/>
      <c r="Q197" s="1312"/>
      <c r="R197" s="1328"/>
      <c r="S197" s="1308"/>
      <c r="T197" s="1308"/>
      <c r="U197" s="1308"/>
      <c r="V197" s="1308"/>
      <c r="W197" s="1358"/>
      <c r="X197" s="1313"/>
    </row>
    <row r="198" spans="1:24" s="1018" customFormat="1">
      <c r="A198" s="1308"/>
      <c r="B198" s="1308"/>
      <c r="C198" s="1308"/>
      <c r="D198" s="1308"/>
      <c r="E198" s="1311"/>
      <c r="F198" s="1311"/>
      <c r="G198" s="1311"/>
      <c r="H198" s="1311"/>
      <c r="I198" s="1311"/>
      <c r="J198" s="1311"/>
      <c r="K198" s="1311"/>
      <c r="L198" s="1311"/>
      <c r="M198" s="1311"/>
      <c r="N198" s="1311"/>
      <c r="O198" s="1308"/>
      <c r="P198" s="1312"/>
      <c r="Q198" s="1312"/>
      <c r="R198" s="1328"/>
      <c r="S198" s="1308"/>
      <c r="T198" s="1308"/>
      <c r="U198" s="1308"/>
      <c r="V198" s="1308"/>
      <c r="W198" s="1358"/>
      <c r="X198" s="1313"/>
    </row>
    <row r="199" spans="1:24" s="1018" customFormat="1">
      <c r="A199" s="1308"/>
      <c r="B199" s="1308"/>
      <c r="C199" s="1308"/>
      <c r="D199" s="1308"/>
      <c r="E199" s="1311"/>
      <c r="F199" s="1311"/>
      <c r="G199" s="1311"/>
      <c r="H199" s="1311"/>
      <c r="I199" s="1311"/>
      <c r="J199" s="1311"/>
      <c r="K199" s="1311"/>
      <c r="L199" s="1311"/>
      <c r="M199" s="1311"/>
      <c r="N199" s="1311"/>
      <c r="O199" s="1308"/>
      <c r="P199" s="1312"/>
      <c r="Q199" s="1312"/>
      <c r="R199" s="1328"/>
      <c r="S199" s="1308"/>
      <c r="T199" s="1308"/>
      <c r="U199" s="1308"/>
      <c r="V199" s="1308"/>
      <c r="W199" s="1358"/>
      <c r="X199" s="1313"/>
    </row>
    <row r="200" spans="1:24" s="1018" customFormat="1">
      <c r="A200" s="1308"/>
      <c r="B200" s="1308"/>
      <c r="C200" s="1308"/>
      <c r="D200" s="1308"/>
      <c r="E200" s="1311"/>
      <c r="F200" s="1311"/>
      <c r="G200" s="1311"/>
      <c r="H200" s="1311"/>
      <c r="I200" s="1311"/>
      <c r="J200" s="1311"/>
      <c r="K200" s="1311"/>
      <c r="L200" s="1311"/>
      <c r="M200" s="1311"/>
      <c r="N200" s="1311"/>
      <c r="O200" s="1308"/>
      <c r="P200" s="1312"/>
      <c r="Q200" s="1312"/>
      <c r="R200" s="1328"/>
      <c r="S200" s="1308"/>
      <c r="T200" s="1308"/>
      <c r="U200" s="1308"/>
      <c r="V200" s="1308"/>
      <c r="W200" s="1358"/>
      <c r="X200" s="1313"/>
    </row>
    <row r="201" spans="1:24" s="1018" customFormat="1">
      <c r="A201" s="1308"/>
      <c r="B201" s="1308"/>
      <c r="C201" s="1308"/>
      <c r="D201" s="1308"/>
      <c r="E201" s="1311"/>
      <c r="F201" s="1311"/>
      <c r="G201" s="1311"/>
      <c r="H201" s="1311"/>
      <c r="I201" s="1311"/>
      <c r="J201" s="1311"/>
      <c r="K201" s="1311"/>
      <c r="L201" s="1311"/>
      <c r="M201" s="1311"/>
      <c r="N201" s="1311"/>
      <c r="O201" s="1308"/>
      <c r="P201" s="1312"/>
      <c r="Q201" s="1312"/>
      <c r="R201" s="1328"/>
      <c r="S201" s="1308"/>
      <c r="T201" s="1308"/>
      <c r="U201" s="1308"/>
      <c r="V201" s="1308"/>
      <c r="W201" s="1358"/>
      <c r="X201" s="1313"/>
    </row>
    <row r="202" spans="1:24" s="1018" customFormat="1">
      <c r="A202" s="1308"/>
      <c r="B202" s="1308"/>
      <c r="C202" s="1308"/>
      <c r="D202" s="1308"/>
      <c r="E202" s="1311"/>
      <c r="F202" s="1311"/>
      <c r="G202" s="1311"/>
      <c r="H202" s="1311"/>
      <c r="I202" s="1311"/>
      <c r="J202" s="1311"/>
      <c r="K202" s="1311"/>
      <c r="L202" s="1311"/>
      <c r="M202" s="1311"/>
      <c r="N202" s="1311"/>
      <c r="O202" s="1308"/>
      <c r="P202" s="1312"/>
      <c r="Q202" s="1312"/>
      <c r="R202" s="1328"/>
      <c r="S202" s="1308"/>
      <c r="T202" s="1308"/>
      <c r="U202" s="1308"/>
      <c r="V202" s="1308"/>
      <c r="W202" s="1358"/>
      <c r="X202" s="1313"/>
    </row>
    <row r="203" spans="1:24" s="1018" customFormat="1">
      <c r="A203" s="1308"/>
      <c r="B203" s="1308"/>
      <c r="C203" s="1308"/>
      <c r="D203" s="1308"/>
      <c r="E203" s="1311"/>
      <c r="F203" s="1311"/>
      <c r="G203" s="1311"/>
      <c r="H203" s="1311"/>
      <c r="I203" s="1311"/>
      <c r="J203" s="1311"/>
      <c r="K203" s="1311"/>
      <c r="L203" s="1311"/>
      <c r="M203" s="1311"/>
      <c r="N203" s="1311"/>
      <c r="O203" s="1308"/>
      <c r="P203" s="1312"/>
      <c r="Q203" s="1312"/>
      <c r="R203" s="1328"/>
      <c r="S203" s="1308"/>
      <c r="T203" s="1308"/>
      <c r="U203" s="1308"/>
      <c r="V203" s="1308"/>
      <c r="W203" s="1358"/>
      <c r="X203" s="1313"/>
    </row>
    <row r="204" spans="1:24" s="1018" customFormat="1">
      <c r="A204" s="1308"/>
      <c r="B204" s="1308"/>
      <c r="C204" s="1308"/>
      <c r="D204" s="1308"/>
      <c r="E204" s="1311"/>
      <c r="F204" s="1311"/>
      <c r="G204" s="1311"/>
      <c r="H204" s="1311"/>
      <c r="I204" s="1311"/>
      <c r="J204" s="1311"/>
      <c r="K204" s="1311"/>
      <c r="L204" s="1311"/>
      <c r="M204" s="1311"/>
      <c r="N204" s="1311"/>
      <c r="O204" s="1308"/>
      <c r="P204" s="1312"/>
      <c r="Q204" s="1312"/>
      <c r="R204" s="1328"/>
      <c r="S204" s="1308"/>
      <c r="T204" s="1308"/>
      <c r="U204" s="1308"/>
      <c r="V204" s="1308"/>
      <c r="W204" s="1358"/>
      <c r="X204" s="1313"/>
    </row>
    <row r="205" spans="1:24" s="1018" customFormat="1">
      <c r="A205" s="1308"/>
      <c r="B205" s="1308"/>
      <c r="C205" s="1308"/>
      <c r="D205" s="1308"/>
      <c r="E205" s="1311"/>
      <c r="F205" s="1311"/>
      <c r="G205" s="1311"/>
      <c r="H205" s="1311"/>
      <c r="I205" s="1311"/>
      <c r="J205" s="1311"/>
      <c r="K205" s="1311"/>
      <c r="L205" s="1311"/>
      <c r="M205" s="1311"/>
      <c r="N205" s="1311"/>
      <c r="O205" s="1308"/>
      <c r="P205" s="1312"/>
      <c r="Q205" s="1312"/>
      <c r="R205" s="1328"/>
      <c r="S205" s="1308"/>
      <c r="T205" s="1308"/>
      <c r="U205" s="1308"/>
      <c r="V205" s="1308"/>
      <c r="W205" s="1358"/>
      <c r="X205" s="1313"/>
    </row>
    <row r="206" spans="1:24" s="1018" customFormat="1">
      <c r="A206" s="1308"/>
      <c r="B206" s="1308"/>
      <c r="C206" s="1308"/>
      <c r="D206" s="1308"/>
      <c r="E206" s="1311"/>
      <c r="F206" s="1311"/>
      <c r="G206" s="1311"/>
      <c r="H206" s="1311"/>
      <c r="I206" s="1311"/>
      <c r="J206" s="1311"/>
      <c r="K206" s="1311"/>
      <c r="L206" s="1311"/>
      <c r="M206" s="1311"/>
      <c r="N206" s="1311"/>
      <c r="O206" s="1308"/>
      <c r="P206" s="1312"/>
      <c r="Q206" s="1312"/>
      <c r="R206" s="1328"/>
      <c r="S206" s="1308"/>
      <c r="T206" s="1308"/>
      <c r="U206" s="1308"/>
      <c r="V206" s="1308"/>
      <c r="W206" s="1358"/>
      <c r="X206" s="1313"/>
    </row>
    <row r="207" spans="1:24" s="1018" customFormat="1">
      <c r="A207" s="1308"/>
      <c r="B207" s="1308"/>
      <c r="C207" s="1308"/>
      <c r="D207" s="1308"/>
      <c r="E207" s="1311"/>
      <c r="F207" s="1311"/>
      <c r="G207" s="1311"/>
      <c r="H207" s="1311"/>
      <c r="I207" s="1311"/>
      <c r="J207" s="1311"/>
      <c r="K207" s="1311"/>
      <c r="L207" s="1311"/>
      <c r="M207" s="1311"/>
      <c r="N207" s="1311"/>
      <c r="O207" s="1308"/>
      <c r="P207" s="1312"/>
      <c r="Q207" s="1312"/>
      <c r="R207" s="1328"/>
      <c r="S207" s="1308"/>
      <c r="T207" s="1308"/>
      <c r="U207" s="1308"/>
      <c r="V207" s="1308"/>
      <c r="W207" s="1358"/>
      <c r="X207" s="1313"/>
    </row>
    <row r="208" spans="1:24" s="1018" customFormat="1">
      <c r="A208" s="1308"/>
      <c r="B208" s="1308"/>
      <c r="C208" s="1308"/>
      <c r="D208" s="1308"/>
      <c r="E208" s="1311"/>
      <c r="F208" s="1311"/>
      <c r="G208" s="1311"/>
      <c r="H208" s="1311"/>
      <c r="I208" s="1311"/>
      <c r="J208" s="1311"/>
      <c r="K208" s="1311"/>
      <c r="L208" s="1311"/>
      <c r="M208" s="1311"/>
      <c r="N208" s="1311"/>
      <c r="O208" s="1308"/>
      <c r="P208" s="1312"/>
      <c r="Q208" s="1312"/>
      <c r="R208" s="1328"/>
      <c r="S208" s="1308"/>
      <c r="T208" s="1308"/>
      <c r="U208" s="1308"/>
      <c r="V208" s="1308"/>
      <c r="W208" s="1358"/>
      <c r="X208" s="1313"/>
    </row>
    <row r="209" spans="1:24" s="1018" customFormat="1">
      <c r="A209" s="1308"/>
      <c r="B209" s="1308"/>
      <c r="C209" s="1308"/>
      <c r="D209" s="1308"/>
      <c r="E209" s="1311"/>
      <c r="F209" s="1311"/>
      <c r="G209" s="1311"/>
      <c r="H209" s="1311"/>
      <c r="I209" s="1311"/>
      <c r="J209" s="1311"/>
      <c r="K209" s="1311"/>
      <c r="L209" s="1311"/>
      <c r="M209" s="1311"/>
      <c r="N209" s="1311"/>
      <c r="O209" s="1308"/>
      <c r="P209" s="1312"/>
      <c r="Q209" s="1312"/>
      <c r="R209" s="1328"/>
      <c r="S209" s="1308"/>
      <c r="T209" s="1308"/>
      <c r="U209" s="1308"/>
      <c r="V209" s="1308"/>
      <c r="W209" s="1358"/>
      <c r="X209" s="1313"/>
    </row>
  </sheetData>
  <sheetProtection password="81B0" sheet="1"/>
  <mergeCells count="96">
    <mergeCell ref="B2:D2"/>
    <mergeCell ref="I2:J2"/>
    <mergeCell ref="L2:N2"/>
    <mergeCell ref="T2:U2"/>
    <mergeCell ref="S4:U4"/>
    <mergeCell ref="S6:U6"/>
    <mergeCell ref="S8:U8"/>
    <mergeCell ref="S9:U9"/>
    <mergeCell ref="S13:U13"/>
    <mergeCell ref="S14:U14"/>
    <mergeCell ref="S16:U16"/>
    <mergeCell ref="S17:U17"/>
    <mergeCell ref="S15:U15"/>
    <mergeCell ref="S18:U18"/>
    <mergeCell ref="S19:U19"/>
    <mergeCell ref="S20:U20"/>
    <mergeCell ref="S21:U21"/>
    <mergeCell ref="S22:U22"/>
    <mergeCell ref="S23:U23"/>
    <mergeCell ref="S25:U25"/>
    <mergeCell ref="S26:U26"/>
    <mergeCell ref="S27:U27"/>
    <mergeCell ref="S28:U28"/>
    <mergeCell ref="S35:U35"/>
    <mergeCell ref="S36:U36"/>
    <mergeCell ref="S37:U37"/>
    <mergeCell ref="S38:U38"/>
    <mergeCell ref="S40:U40"/>
    <mergeCell ref="S42:U42"/>
    <mergeCell ref="S43:U43"/>
    <mergeCell ref="S44:U44"/>
    <mergeCell ref="S45:U45"/>
    <mergeCell ref="S46:U46"/>
    <mergeCell ref="S48:U48"/>
    <mergeCell ref="S51:U51"/>
    <mergeCell ref="S52:U52"/>
    <mergeCell ref="S53:U53"/>
    <mergeCell ref="S54:U54"/>
    <mergeCell ref="S55:U55"/>
    <mergeCell ref="S56:U56"/>
    <mergeCell ref="S58:U58"/>
    <mergeCell ref="S59:U59"/>
    <mergeCell ref="S60:U60"/>
    <mergeCell ref="S61:U61"/>
    <mergeCell ref="S63:U63"/>
    <mergeCell ref="S65:U65"/>
    <mergeCell ref="S66:U66"/>
    <mergeCell ref="S67:U67"/>
    <mergeCell ref="S69:U69"/>
    <mergeCell ref="S70:U70"/>
    <mergeCell ref="S71:U71"/>
    <mergeCell ref="S73:U73"/>
    <mergeCell ref="S74:U74"/>
    <mergeCell ref="S75:U75"/>
    <mergeCell ref="S77:U77"/>
    <mergeCell ref="S79:U79"/>
    <mergeCell ref="S80:U80"/>
    <mergeCell ref="S81:U81"/>
    <mergeCell ref="B82:D82"/>
    <mergeCell ref="S87:U87"/>
    <mergeCell ref="S88:U88"/>
    <mergeCell ref="S89:U89"/>
    <mergeCell ref="S91:U91"/>
    <mergeCell ref="S92:U92"/>
    <mergeCell ref="S93:U93"/>
    <mergeCell ref="S94:U94"/>
    <mergeCell ref="S95:U95"/>
    <mergeCell ref="S97:U97"/>
    <mergeCell ref="S98:U98"/>
    <mergeCell ref="S99:U99"/>
    <mergeCell ref="S101:U101"/>
    <mergeCell ref="S104:U104"/>
    <mergeCell ref="S105:U105"/>
    <mergeCell ref="S106:U106"/>
    <mergeCell ref="S108:U108"/>
    <mergeCell ref="S109:U109"/>
    <mergeCell ref="S110:U110"/>
    <mergeCell ref="S112:U112"/>
    <mergeCell ref="S113:U113"/>
    <mergeCell ref="S131:U131"/>
    <mergeCell ref="S114:U114"/>
    <mergeCell ref="S116:U116"/>
    <mergeCell ref="S117:U117"/>
    <mergeCell ref="S118:U118"/>
    <mergeCell ref="S120:U120"/>
    <mergeCell ref="S122:U122"/>
    <mergeCell ref="S132:U132"/>
    <mergeCell ref="B133:D133"/>
    <mergeCell ref="F134:G134"/>
    <mergeCell ref="L134:N134"/>
    <mergeCell ref="P134:Q134"/>
    <mergeCell ref="S124:U124"/>
    <mergeCell ref="S126:U126"/>
    <mergeCell ref="S127:U127"/>
    <mergeCell ref="S129:U129"/>
    <mergeCell ref="S130:U130"/>
  </mergeCells>
  <conditionalFormatting sqref="F133:G133">
    <cfRule type="cellIs" dxfId="153" priority="47" stopIfTrue="1" operator="notEqual">
      <formula>0</formula>
    </cfRule>
  </conditionalFormatting>
  <conditionalFormatting sqref="B133">
    <cfRule type="cellIs" dxfId="152" priority="46" stopIfTrue="1" operator="notEqual">
      <formula>0</formula>
    </cfRule>
    <cfRule type="cellIs" dxfId="116" priority="34" operator="equal">
      <formula>0</formula>
    </cfRule>
  </conditionalFormatting>
  <conditionalFormatting sqref="G2">
    <cfRule type="cellIs" dxfId="151" priority="6" stopIfTrue="1" operator="notEqual">
      <formula>0</formula>
    </cfRule>
    <cfRule type="cellIs" dxfId="150" priority="7" stopIfTrue="1" operator="equal">
      <formula>0</formula>
    </cfRule>
    <cfRule type="cellIs" dxfId="149" priority="8" stopIfTrue="1" operator="equal">
      <formula>0</formula>
    </cfRule>
    <cfRule type="cellIs" dxfId="115" priority="45" operator="equal">
      <formula>0</formula>
    </cfRule>
  </conditionalFormatting>
  <conditionalFormatting sqref="I2">
    <cfRule type="cellIs" dxfId="148" priority="44" operator="equal">
      <formula>0</formula>
    </cfRule>
  </conditionalFormatting>
  <conditionalFormatting sqref="F137:G138">
    <cfRule type="cellIs" dxfId="147" priority="42" stopIfTrue="1" operator="equal">
      <formula>"НЕРАВНЕНИЕ!"</formula>
    </cfRule>
    <cfRule type="cellIs" priority="43" stopIfTrue="1" operator="equal">
      <formula>"НЕРАВНЕНИЕ!"</formula>
    </cfRule>
  </conditionalFormatting>
  <conditionalFormatting sqref="I137:J138 N137:N138">
    <cfRule type="cellIs" dxfId="146" priority="41" stopIfTrue="1" operator="equal">
      <formula>"НЕРАВНЕНИЕ!"</formula>
    </cfRule>
  </conditionalFormatting>
  <conditionalFormatting sqref="L137:M138">
    <cfRule type="cellIs" dxfId="145" priority="40" stopIfTrue="1" operator="equal">
      <formula>"НЕРАВНЕНИЕ!"</formula>
    </cfRule>
  </conditionalFormatting>
  <conditionalFormatting sqref="F140:G141">
    <cfRule type="cellIs" dxfId="144" priority="38" stopIfTrue="1" operator="equal">
      <formula>"НЕРАВНЕНИЕ !"</formula>
    </cfRule>
    <cfRule type="cellIs" priority="39" stopIfTrue="1" operator="equal">
      <formula>"НЕРАВНЕНИЕ !"</formula>
    </cfRule>
  </conditionalFormatting>
  <conditionalFormatting sqref="I140:J141 N140:N141">
    <cfRule type="cellIs" dxfId="143" priority="37" stopIfTrue="1" operator="equal">
      <formula>"НЕРАВНЕНИЕ !"</formula>
    </cfRule>
  </conditionalFormatting>
  <conditionalFormatting sqref="L140:M141">
    <cfRule type="cellIs" dxfId="142" priority="36" stopIfTrue="1" operator="equal">
      <formula>"НЕРАВНЕНИЕ !"</formula>
    </cfRule>
  </conditionalFormatting>
  <conditionalFormatting sqref="I140:J141 L140:L141 N140:N141 F140:G141">
    <cfRule type="cellIs" dxfId="141" priority="35" operator="notEqual">
      <formula>0</formula>
    </cfRule>
  </conditionalFormatting>
  <conditionalFormatting sqref="I133:J133">
    <cfRule type="cellIs" dxfId="140" priority="33" stopIfTrue="1" operator="notEqual">
      <formula>0</formula>
    </cfRule>
  </conditionalFormatting>
  <conditionalFormatting sqref="L82">
    <cfRule type="cellIs" dxfId="139" priority="28" stopIfTrue="1" operator="notEqual">
      <formula>0</formula>
    </cfRule>
  </conditionalFormatting>
  <conditionalFormatting sqref="N82">
    <cfRule type="cellIs" dxfId="138" priority="27" stopIfTrue="1" operator="notEqual">
      <formula>0</formula>
    </cfRule>
  </conditionalFormatting>
  <conditionalFormatting sqref="L133">
    <cfRule type="cellIs" dxfId="137" priority="32" stopIfTrue="1" operator="notEqual">
      <formula>0</formula>
    </cfRule>
  </conditionalFormatting>
  <conditionalFormatting sqref="N133">
    <cfRule type="cellIs" dxfId="136" priority="31" stopIfTrue="1" operator="notEqual">
      <formula>0</formula>
    </cfRule>
  </conditionalFormatting>
  <conditionalFormatting sqref="F82:H82">
    <cfRule type="cellIs" dxfId="135" priority="30" stopIfTrue="1" operator="notEqual">
      <formula>0</formula>
    </cfRule>
  </conditionalFormatting>
  <conditionalFormatting sqref="I82:J82">
    <cfRule type="cellIs" dxfId="134" priority="29" stopIfTrue="1" operator="notEqual">
      <formula>0</formula>
    </cfRule>
  </conditionalFormatting>
  <conditionalFormatting sqref="B82">
    <cfRule type="cellIs" dxfId="133" priority="25" operator="equal">
      <formula>0</formula>
    </cfRule>
    <cfRule type="cellIs" dxfId="132" priority="26" stopIfTrue="1" operator="notEqual">
      <formula>0</formula>
    </cfRule>
  </conditionalFormatting>
  <conditionalFormatting sqref="P133:Q133">
    <cfRule type="cellIs" dxfId="131" priority="24" stopIfTrue="1" operator="notEqual">
      <formula>0</formula>
    </cfRule>
  </conditionalFormatting>
  <conditionalFormatting sqref="P137:Q138">
    <cfRule type="cellIs" dxfId="130" priority="22" stopIfTrue="1" operator="equal">
      <formula>"НЕРАВНЕНИЕ!"</formula>
    </cfRule>
    <cfRule type="cellIs" priority="23" stopIfTrue="1" operator="equal">
      <formula>"НЕРАВНЕНИЕ!"</formula>
    </cfRule>
  </conditionalFormatting>
  <conditionalFormatting sqref="P140:Q141">
    <cfRule type="cellIs" dxfId="129" priority="20" stopIfTrue="1" operator="equal">
      <formula>"НЕРАВНЕНИЕ !"</formula>
    </cfRule>
    <cfRule type="cellIs" priority="21" stopIfTrue="1" operator="equal">
      <formula>"НЕРАВНЕНИЕ !"</formula>
    </cfRule>
  </conditionalFormatting>
  <conditionalFormatting sqref="P140:Q141">
    <cfRule type="cellIs" dxfId="128" priority="19" operator="notEqual">
      <formula>0</formula>
    </cfRule>
  </conditionalFormatting>
  <conditionalFormatting sqref="P2">
    <cfRule type="cellIs" dxfId="127" priority="14" stopIfTrue="1" operator="equal">
      <formula>98</formula>
    </cfRule>
    <cfRule type="cellIs" dxfId="126" priority="15" stopIfTrue="1" operator="equal">
      <formula>96</formula>
    </cfRule>
    <cfRule type="cellIs" dxfId="125" priority="16" stopIfTrue="1" operator="equal">
      <formula>42</formula>
    </cfRule>
    <cfRule type="cellIs" dxfId="114" priority="17" stopIfTrue="1" operator="equal">
      <formula>97</formula>
    </cfRule>
    <cfRule type="cellIs" dxfId="113" priority="18" stopIfTrue="1" operator="equal">
      <formula>33</formula>
    </cfRule>
  </conditionalFormatting>
  <conditionalFormatting sqref="Q2">
    <cfRule type="cellIs" dxfId="124" priority="9" stopIfTrue="1" operator="equal">
      <formula>"Чужди средства"</formula>
    </cfRule>
    <cfRule type="cellIs" dxfId="123" priority="10" stopIfTrue="1" operator="equal">
      <formula>"СЕС - ДМП"</formula>
    </cfRule>
    <cfRule type="cellIs" dxfId="122" priority="11" stopIfTrue="1" operator="equal">
      <formula>"СЕС - РА"</formula>
    </cfRule>
    <cfRule type="cellIs" dxfId="112" priority="12" stopIfTrue="1" operator="equal">
      <formula>"СЕС - ДЕС"</formula>
    </cfRule>
    <cfRule type="cellIs" dxfId="111" priority="13" stopIfTrue="1" operator="equal">
      <formula>"СЕС - КСФ"</formula>
    </cfRule>
  </conditionalFormatting>
  <conditionalFormatting sqref="P82:Q82">
    <cfRule type="cellIs" dxfId="121" priority="5" stopIfTrue="1" operator="notEqual">
      <formula>0</formula>
    </cfRule>
  </conditionalFormatting>
  <conditionalFormatting sqref="T2:U2">
    <cfRule type="cellIs" dxfId="120" priority="1" stopIfTrue="1" operator="between">
      <formula>1000000000000</formula>
      <formula>9999999999999990</formula>
    </cfRule>
    <cfRule type="cellIs" dxfId="119" priority="2" stopIfTrue="1" operator="between">
      <formula>10000000000</formula>
      <formula>999999999999</formula>
    </cfRule>
    <cfRule type="cellIs" dxfId="118" priority="3" stopIfTrue="1" operator="between">
      <formula>1000000</formula>
      <formula>99999999</formula>
    </cfRule>
    <cfRule type="cellIs" dxfId="117" priority="4" stopIfTrue="1" operator="between">
      <formula>100</formula>
      <formula>9999</formula>
    </cfRule>
  </conditionalFormatting>
  <dataValidations count="2">
    <dataValidation type="whole" allowBlank="1" showInputMessage="1" showErrorMessage="1" error="въведете цяло число" sqref="I11:J133 F11:G133 N11:N133 L11:L133 P11:Q133">
      <formula1>-10000000000000000</formula1>
      <formula2>10000000000000000</formula2>
    </dataValidation>
    <dataValidation operator="greaterThan" allowBlank="1" showInputMessage="1" showErrorMessage="1" sqref="C134"/>
  </dataValidations>
  <pageMargins left="0.15748031496062992" right="0.15748031496062992" top="0.28999999999999998" bottom="0.15748031496062992" header="0.15748031496062992" footer="0.15748031496062992"/>
  <pageSetup paperSize="9" scale="80" fitToHeight="0" orientation="landscape" r:id="rId1"/>
  <headerFooter>
    <oddHeader>&amp;C&amp;"Times New Roman,Italic"&amp;10-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V256"/>
  <sheetViews>
    <sheetView showZeros="0" topLeftCell="B6" zoomScale="78" zoomScaleNormal="78" workbookViewId="0">
      <selection activeCell="E8" sqref="E8"/>
    </sheetView>
  </sheetViews>
  <sheetFormatPr defaultColWidth="9.109375" defaultRowHeight="13.2"/>
  <cols>
    <col min="1" max="1" width="3.88671875" style="687" hidden="1" customWidth="1"/>
    <col min="2" max="2" width="81.6640625" style="692" customWidth="1"/>
    <col min="3" max="3" width="3.33203125" style="692" hidden="1" customWidth="1"/>
    <col min="4" max="4" width="4.109375" style="692" hidden="1" customWidth="1"/>
    <col min="5" max="6" width="19.109375" style="691" customWidth="1"/>
    <col min="7" max="9" width="19" style="691" customWidth="1"/>
    <col min="10" max="10" width="5.6640625" style="692" customWidth="1"/>
    <col min="11" max="11" width="64" style="687" bestFit="1" customWidth="1"/>
    <col min="12" max="12" width="13.6640625" style="692" hidden="1" customWidth="1"/>
    <col min="13" max="13" width="5.6640625" style="692" customWidth="1"/>
    <col min="14" max="14" width="14.44140625" style="693" customWidth="1"/>
    <col min="15" max="15" width="13.44140625" style="693" customWidth="1"/>
    <col min="16" max="17" width="11.109375" style="693" customWidth="1"/>
    <col min="18" max="18" width="16.33203125" style="693" hidden="1" customWidth="1"/>
    <col min="19" max="19" width="15" style="693" hidden="1" customWidth="1"/>
    <col min="20" max="20" width="15" style="694" customWidth="1"/>
    <col min="21" max="21" width="15.6640625" style="693" hidden="1" customWidth="1"/>
    <col min="22" max="22" width="15.33203125" style="693" hidden="1" customWidth="1"/>
    <col min="23" max="16384" width="9.109375" style="693"/>
  </cols>
  <sheetData>
    <row r="1" spans="1:22" ht="17.399999999999999" hidden="1">
      <c r="B1" s="688"/>
      <c r="C1" s="688"/>
      <c r="D1" s="688"/>
      <c r="E1" s="689"/>
      <c r="F1" s="690"/>
      <c r="G1" s="690"/>
      <c r="H1" s="690"/>
      <c r="I1" s="689"/>
      <c r="J1" s="687"/>
      <c r="K1" s="688"/>
      <c r="M1" s="687"/>
    </row>
    <row r="2" spans="1:22" ht="15.6" hidden="1">
      <c r="B2" s="688"/>
      <c r="C2" s="688"/>
      <c r="D2" s="688"/>
      <c r="E2" s="689"/>
      <c r="F2" s="695"/>
      <c r="G2" s="695"/>
      <c r="H2" s="695"/>
      <c r="I2" s="689"/>
      <c r="J2" s="687"/>
      <c r="K2" s="688"/>
      <c r="M2" s="687"/>
    </row>
    <row r="3" spans="1:22" ht="21.75" hidden="1" customHeight="1">
      <c r="B3" s="688"/>
      <c r="C3" s="688"/>
      <c r="D3" s="688"/>
      <c r="E3" s="689"/>
      <c r="F3" s="695"/>
      <c r="G3" s="695"/>
      <c r="H3" s="695"/>
      <c r="I3" s="689"/>
      <c r="J3" s="687"/>
      <c r="M3" s="687"/>
    </row>
    <row r="4" spans="1:22" ht="15.6" hidden="1">
      <c r="B4" s="688"/>
      <c r="C4" s="688"/>
      <c r="D4" s="688"/>
      <c r="E4" s="689"/>
      <c r="F4" s="695"/>
      <c r="G4" s="695"/>
      <c r="H4" s="695"/>
      <c r="I4" s="689"/>
      <c r="J4" s="687"/>
      <c r="K4" s="696"/>
      <c r="M4" s="687"/>
    </row>
    <row r="5" spans="1:22" ht="18" hidden="1" customHeight="1">
      <c r="B5" s="688"/>
      <c r="C5" s="688"/>
      <c r="D5" s="688"/>
      <c r="E5" s="689"/>
      <c r="F5" s="695"/>
      <c r="G5" s="695"/>
      <c r="H5" s="695"/>
      <c r="I5" s="689"/>
      <c r="J5" s="687"/>
      <c r="K5" s="697"/>
      <c r="M5" s="687"/>
    </row>
    <row r="6" spans="1:22" ht="20.399999999999999">
      <c r="B6" s="688"/>
      <c r="C6" s="688"/>
      <c r="D6" s="688"/>
      <c r="E6" s="689"/>
      <c r="F6" s="695"/>
      <c r="G6" s="695"/>
      <c r="H6" s="695"/>
      <c r="I6" s="689"/>
      <c r="J6" s="687"/>
      <c r="K6" s="698"/>
      <c r="M6" s="687"/>
    </row>
    <row r="7" spans="1:22" ht="9" hidden="1" customHeight="1">
      <c r="B7" s="698"/>
      <c r="C7" s="698"/>
      <c r="D7" s="698"/>
      <c r="E7" s="689"/>
      <c r="F7" s="689"/>
      <c r="G7" s="689"/>
      <c r="H7" s="689"/>
      <c r="I7" s="689"/>
      <c r="J7" s="687"/>
      <c r="L7" s="687"/>
      <c r="M7" s="687"/>
    </row>
    <row r="8" spans="1:22" ht="22.5" customHeight="1" thickBot="1">
      <c r="B8" s="699" t="str">
        <f>VLOOKUP(E15,SMETKA,3,FALSE)</f>
        <v xml:space="preserve">                                  ОТЧЕТ ЗА КАСОВОТО ИЗПЪЛНЕНИЕ НА БЮДЖЕТА</v>
      </c>
      <c r="C8" s="700"/>
      <c r="D8" s="700"/>
      <c r="E8" s="701"/>
      <c r="F8" s="701"/>
      <c r="G8" s="701"/>
      <c r="H8" s="701"/>
      <c r="I8" s="701"/>
      <c r="J8" s="687"/>
      <c r="L8" s="687"/>
      <c r="M8" s="687"/>
    </row>
    <row r="9" spans="1:22" ht="12" customHeight="1" thickTop="1">
      <c r="B9" s="698"/>
      <c r="C9" s="698"/>
      <c r="D9" s="698"/>
      <c r="E9" s="702"/>
      <c r="F9" s="702"/>
      <c r="G9" s="702"/>
      <c r="H9" s="702"/>
      <c r="I9" s="702"/>
      <c r="J9" s="687"/>
      <c r="L9" s="687"/>
      <c r="M9" s="687"/>
    </row>
    <row r="10" spans="1:22" ht="17.399999999999999">
      <c r="B10" s="704"/>
      <c r="C10" s="704"/>
      <c r="D10" s="704"/>
      <c r="E10" s="689"/>
      <c r="F10" s="406"/>
      <c r="G10" s="406"/>
      <c r="H10" s="406"/>
      <c r="I10" s="689"/>
      <c r="J10" s="687"/>
      <c r="K10" s="704"/>
      <c r="M10" s="687"/>
    </row>
    <row r="11" spans="1:22" ht="23.25" customHeight="1">
      <c r="B11" s="705" t="str">
        <f>+OTCHET!B9</f>
        <v>ДГ КАЛИНКА КВ.РУДНИК</v>
      </c>
      <c r="C11" s="705"/>
      <c r="D11" s="705"/>
      <c r="E11" s="706" t="s">
        <v>963</v>
      </c>
      <c r="F11" s="707">
        <f>OTCHET!F9</f>
        <v>44561</v>
      </c>
      <c r="G11" s="708" t="s">
        <v>964</v>
      </c>
      <c r="H11" s="709">
        <f>OTCHET!H9</f>
        <v>0</v>
      </c>
      <c r="I11" s="1486">
        <f>OTCHET!I9</f>
        <v>0</v>
      </c>
      <c r="J11" s="687"/>
      <c r="K11" s="710"/>
      <c r="M11" s="687"/>
      <c r="N11" s="711"/>
      <c r="O11" s="711"/>
      <c r="P11" s="711"/>
      <c r="Q11" s="711"/>
    </row>
    <row r="12" spans="1:22" ht="23.25" customHeight="1">
      <c r="B12" s="227" t="s">
        <v>965</v>
      </c>
      <c r="C12" s="712"/>
      <c r="D12" s="704"/>
      <c r="E12" s="689"/>
      <c r="F12" s="713"/>
      <c r="G12" s="689"/>
      <c r="H12" s="235"/>
      <c r="I12" s="1741" t="s">
        <v>962</v>
      </c>
      <c r="J12" s="687"/>
      <c r="K12" s="712"/>
      <c r="M12" s="687"/>
      <c r="N12" s="711"/>
      <c r="O12" s="711"/>
      <c r="P12" s="711"/>
      <c r="Q12" s="711"/>
    </row>
    <row r="13" spans="1:22" ht="23.25" customHeight="1">
      <c r="B13" s="714" t="str">
        <f>+OTCHET!B12</f>
        <v xml:space="preserve">Бургас </v>
      </c>
      <c r="C13" s="712"/>
      <c r="D13" s="712"/>
      <c r="E13" s="715" t="str">
        <f>+OTCHET!E12</f>
        <v>код по ЕБК:</v>
      </c>
      <c r="F13" s="232" t="str">
        <f>+OTCHET!F12</f>
        <v>5202</v>
      </c>
      <c r="G13" s="689"/>
      <c r="H13" s="235"/>
      <c r="I13" s="1742"/>
      <c r="J13" s="687"/>
      <c r="K13" s="712"/>
      <c r="M13" s="687"/>
      <c r="N13" s="711"/>
      <c r="O13" s="711"/>
      <c r="P13" s="711"/>
      <c r="Q13" s="711"/>
    </row>
    <row r="14" spans="1:22" ht="23.25" customHeight="1">
      <c r="B14" s="233" t="s">
        <v>966</v>
      </c>
      <c r="C14" s="697"/>
      <c r="D14" s="697"/>
      <c r="E14" s="697"/>
      <c r="F14" s="697"/>
      <c r="G14" s="697"/>
      <c r="H14" s="235"/>
      <c r="I14" s="1742"/>
      <c r="J14" s="687"/>
      <c r="K14" s="697"/>
      <c r="M14" s="687"/>
      <c r="N14" s="711"/>
      <c r="O14" s="711"/>
      <c r="P14" s="711"/>
      <c r="Q14" s="711"/>
    </row>
    <row r="15" spans="1:22" ht="21.75" customHeight="1" thickBot="1">
      <c r="B15" s="716" t="s">
        <v>967</v>
      </c>
      <c r="C15" s="717"/>
      <c r="D15" s="717"/>
      <c r="E15" s="125">
        <f>OTCHET!E15</f>
        <v>0</v>
      </c>
      <c r="F15" s="718" t="str">
        <f>OTCHET!F15</f>
        <v>БЮДЖЕТ</v>
      </c>
      <c r="G15" s="697"/>
      <c r="H15" s="719"/>
      <c r="I15" s="719"/>
      <c r="J15" s="719"/>
      <c r="K15" s="717"/>
      <c r="L15" s="720"/>
      <c r="M15" s="687"/>
      <c r="N15" s="711"/>
      <c r="O15" s="711"/>
      <c r="P15" s="711"/>
      <c r="Q15" s="711"/>
      <c r="R15" s="711"/>
      <c r="S15" s="711"/>
      <c r="U15" s="711"/>
      <c r="V15" s="711"/>
    </row>
    <row r="16" spans="1:22" ht="16.2" thickBot="1">
      <c r="A16" s="721"/>
      <c r="B16" s="722"/>
      <c r="C16" s="722"/>
      <c r="D16" s="722"/>
      <c r="E16" s="723"/>
      <c r="F16" s="723"/>
      <c r="G16" s="723"/>
      <c r="H16" s="723"/>
      <c r="I16" s="723"/>
      <c r="J16" s="724"/>
      <c r="K16" s="725"/>
      <c r="L16" s="726"/>
      <c r="M16" s="687"/>
      <c r="N16" s="711"/>
      <c r="O16" s="711"/>
      <c r="P16" s="711"/>
      <c r="Q16" s="711"/>
      <c r="R16" s="711"/>
      <c r="S16" s="711"/>
      <c r="U16" s="711"/>
      <c r="V16" s="711"/>
    </row>
    <row r="17" spans="1:22" ht="22.5" customHeight="1">
      <c r="A17" s="721"/>
      <c r="B17" s="727"/>
      <c r="C17" s="728" t="s">
        <v>62</v>
      </c>
      <c r="D17" s="728"/>
      <c r="E17" s="1743" t="s">
        <v>2068</v>
      </c>
      <c r="F17" s="1745" t="s">
        <v>2069</v>
      </c>
      <c r="G17" s="729" t="s">
        <v>1248</v>
      </c>
      <c r="H17" s="730"/>
      <c r="I17" s="731"/>
      <c r="J17" s="732"/>
      <c r="K17" s="733" t="s">
        <v>968</v>
      </c>
      <c r="L17" s="734"/>
      <c r="M17" s="687"/>
      <c r="N17" s="711"/>
      <c r="O17" s="711"/>
      <c r="P17" s="711"/>
      <c r="Q17" s="711"/>
      <c r="R17" s="711"/>
      <c r="S17" s="711"/>
      <c r="T17" s="711"/>
      <c r="U17" s="711"/>
      <c r="V17" s="711"/>
    </row>
    <row r="18" spans="1:22" ht="47.25" customHeight="1">
      <c r="A18" s="721"/>
      <c r="B18" s="735" t="s">
        <v>969</v>
      </c>
      <c r="C18" s="736"/>
      <c r="D18" s="736"/>
      <c r="E18" s="1744"/>
      <c r="F18" s="1746"/>
      <c r="G18" s="737" t="s">
        <v>797</v>
      </c>
      <c r="H18" s="738" t="s">
        <v>798</v>
      </c>
      <c r="I18" s="738" t="s">
        <v>796</v>
      </c>
      <c r="J18" s="739"/>
      <c r="K18" s="740"/>
      <c r="L18" s="734"/>
      <c r="M18" s="726"/>
      <c r="N18" s="711"/>
      <c r="O18" s="711"/>
      <c r="P18" s="711"/>
      <c r="Q18" s="711"/>
      <c r="R18" s="711"/>
      <c r="S18" s="711"/>
      <c r="T18" s="711"/>
      <c r="U18" s="711"/>
      <c r="V18" s="711"/>
    </row>
    <row r="19" spans="1:22" ht="15.6" hidden="1">
      <c r="A19" s="721"/>
      <c r="B19" s="741"/>
      <c r="C19" s="741"/>
      <c r="D19" s="741"/>
      <c r="E19" s="742"/>
      <c r="F19" s="742"/>
      <c r="G19" s="743"/>
      <c r="H19" s="744"/>
      <c r="I19" s="744"/>
      <c r="J19" s="739"/>
      <c r="K19" s="745"/>
      <c r="L19" s="734"/>
      <c r="M19" s="726"/>
      <c r="N19" s="711"/>
      <c r="O19" s="711"/>
      <c r="P19" s="711"/>
      <c r="Q19" s="711"/>
      <c r="R19" s="711"/>
      <c r="S19" s="711"/>
      <c r="T19" s="711"/>
      <c r="U19" s="711"/>
      <c r="V19" s="711"/>
    </row>
    <row r="20" spans="1:22" ht="16.2" thickBot="1">
      <c r="A20" s="721"/>
      <c r="B20" s="746" t="s">
        <v>970</v>
      </c>
      <c r="C20" s="747"/>
      <c r="D20" s="747"/>
      <c r="E20" s="748" t="s">
        <v>171</v>
      </c>
      <c r="F20" s="748" t="s">
        <v>172</v>
      </c>
      <c r="G20" s="749" t="s">
        <v>711</v>
      </c>
      <c r="H20" s="750" t="s">
        <v>712</v>
      </c>
      <c r="I20" s="750" t="s">
        <v>691</v>
      </c>
      <c r="J20" s="751"/>
      <c r="K20" s="752"/>
      <c r="L20" s="720"/>
      <c r="M20" s="726"/>
      <c r="N20" s="711"/>
      <c r="O20" s="711"/>
      <c r="P20" s="711"/>
      <c r="Q20" s="711"/>
      <c r="R20" s="711"/>
      <c r="S20" s="711"/>
      <c r="T20" s="711"/>
      <c r="U20" s="711"/>
      <c r="V20" s="711"/>
    </row>
    <row r="21" spans="1:22" ht="15.6">
      <c r="A21" s="721"/>
      <c r="B21" s="753"/>
      <c r="C21" s="753"/>
      <c r="D21" s="753"/>
      <c r="E21" s="754"/>
      <c r="F21" s="754"/>
      <c r="G21" s="755"/>
      <c r="H21" s="756"/>
      <c r="I21" s="756"/>
      <c r="J21" s="757"/>
      <c r="K21" s="758"/>
      <c r="L21" s="759"/>
      <c r="M21" s="726"/>
      <c r="N21" s="711"/>
      <c r="O21" s="711"/>
      <c r="P21" s="711"/>
      <c r="Q21" s="711"/>
      <c r="R21" s="711"/>
      <c r="S21" s="711"/>
      <c r="T21" s="711"/>
      <c r="U21" s="711"/>
      <c r="V21" s="711"/>
    </row>
    <row r="22" spans="1:22" ht="18" thickBot="1">
      <c r="A22" s="721">
        <v>10</v>
      </c>
      <c r="B22" s="760" t="s">
        <v>2044</v>
      </c>
      <c r="C22" s="761" t="s">
        <v>173</v>
      </c>
      <c r="D22" s="762"/>
      <c r="E22" s="763">
        <f>+E23+E25+E36+E37</f>
        <v>57</v>
      </c>
      <c r="F22" s="763">
        <f>+F23+F25+F36+F37</f>
        <v>57</v>
      </c>
      <c r="G22" s="764">
        <f>+G23+G25+G36+G37</f>
        <v>0</v>
      </c>
      <c r="H22" s="765">
        <f>+H23+H25+H36+H37</f>
        <v>57</v>
      </c>
      <c r="I22" s="765">
        <f>+I23+I25+I36+I37</f>
        <v>0</v>
      </c>
      <c r="J22" s="766"/>
      <c r="K22" s="767" t="s">
        <v>173</v>
      </c>
      <c r="L22" s="768"/>
      <c r="M22" s="726"/>
      <c r="N22" s="711"/>
      <c r="O22" s="711"/>
      <c r="P22" s="711"/>
      <c r="Q22" s="711"/>
      <c r="R22" s="711"/>
      <c r="S22" s="711"/>
      <c r="T22" s="711"/>
      <c r="U22" s="711"/>
      <c r="V22" s="711"/>
    </row>
    <row r="23" spans="1:22" ht="16.2" thickTop="1">
      <c r="A23" s="721">
        <v>15</v>
      </c>
      <c r="B23" s="769" t="s">
        <v>855</v>
      </c>
      <c r="C23" s="769" t="s">
        <v>359</v>
      </c>
      <c r="D23" s="769"/>
      <c r="E23" s="770">
        <f>OTCHET!E22+OTCHET!E28+OTCHET!E33+OTCHET!E39+OTCHET!E47+OTCHET!E52+OTCHET!E58+OTCHET!E61+OTCHET!E64+OTCHET!E65+OTCHET!E72+OTCHET!E73</f>
        <v>0</v>
      </c>
      <c r="F23" s="770">
        <f>+G23+H23+I23</f>
        <v>0</v>
      </c>
      <c r="G23" s="771">
        <f>OTCHET!I22+OTCHET!I28+OTCHET!I33+OTCHET!I39+OTCHET!I47+OTCHET!I52+OTCHET!I58+OTCHET!I61+OTCHET!I64+OTCHET!I65+OTCHET!I72+OTCHET!I73</f>
        <v>0</v>
      </c>
      <c r="H23" s="772">
        <f>OTCHET!J22+OTCHET!J28+OTCHET!J33+OTCHET!J39+OTCHET!J47+OTCHET!J52+OTCHET!J58+OTCHET!J61+OTCHET!J64+OTCHET!J65+OTCHET!J72+OTCHET!J73</f>
        <v>0</v>
      </c>
      <c r="I23" s="772">
        <f>OTCHET!K22+OTCHET!K28+OTCHET!K33+OTCHET!K39+OTCHET!K47+OTCHET!K52+OTCHET!K58+OTCHET!K61+OTCHET!K64+OTCHET!K65+OTCHET!K72+OTCHET!K73</f>
        <v>0</v>
      </c>
      <c r="J23" s="773"/>
      <c r="K23" s="774" t="s">
        <v>359</v>
      </c>
      <c r="L23" s="775"/>
      <c r="M23" s="726"/>
      <c r="N23" s="711"/>
      <c r="O23" s="711"/>
      <c r="P23" s="711"/>
      <c r="Q23" s="711"/>
      <c r="R23" s="711"/>
      <c r="S23" s="711"/>
      <c r="T23" s="711"/>
      <c r="U23" s="711"/>
      <c r="V23" s="711"/>
    </row>
    <row r="24" spans="1:22" ht="16.5" hidden="1" customHeight="1" thickBot="1">
      <c r="A24" s="721"/>
      <c r="B24" s="776" t="s">
        <v>337</v>
      </c>
      <c r="C24" s="776" t="s">
        <v>334</v>
      </c>
      <c r="D24" s="776"/>
      <c r="E24" s="777"/>
      <c r="F24" s="777">
        <f>+G24+H24+I24</f>
        <v>0</v>
      </c>
      <c r="G24" s="778"/>
      <c r="H24" s="779"/>
      <c r="I24" s="779"/>
      <c r="J24" s="773"/>
      <c r="K24" s="780" t="s">
        <v>334</v>
      </c>
      <c r="L24" s="775"/>
      <c r="M24" s="726"/>
      <c r="N24" s="711"/>
      <c r="O24" s="711"/>
      <c r="P24" s="711"/>
      <c r="Q24" s="711"/>
      <c r="R24" s="711"/>
      <c r="S24" s="711"/>
      <c r="T24" s="711"/>
      <c r="U24" s="711"/>
      <c r="V24" s="711"/>
    </row>
    <row r="25" spans="1:22" ht="15.6">
      <c r="A25" s="721">
        <v>20</v>
      </c>
      <c r="B25" s="781" t="s">
        <v>971</v>
      </c>
      <c r="C25" s="781" t="s">
        <v>835</v>
      </c>
      <c r="D25" s="781"/>
      <c r="E25" s="782">
        <f>+E26+E30+E31+E32+E33</f>
        <v>0</v>
      </c>
      <c r="F25" s="782">
        <f>+F26+F30+F31+F32+F33</f>
        <v>0</v>
      </c>
      <c r="G25" s="783">
        <f>+G26+G30+G31+G32+G33</f>
        <v>0</v>
      </c>
      <c r="H25" s="784">
        <f>+H26+H30+H31+H32+H33</f>
        <v>0</v>
      </c>
      <c r="I25" s="784">
        <f>+I26+I30+I31+I32+I33</f>
        <v>0</v>
      </c>
      <c r="J25" s="773"/>
      <c r="K25" s="785" t="s">
        <v>835</v>
      </c>
      <c r="L25" s="775"/>
      <c r="M25" s="726"/>
      <c r="N25" s="711"/>
      <c r="O25" s="711"/>
      <c r="P25" s="711"/>
      <c r="Q25" s="711"/>
      <c r="R25" s="711"/>
      <c r="S25" s="711"/>
      <c r="T25" s="711"/>
      <c r="U25" s="711"/>
      <c r="V25" s="711"/>
    </row>
    <row r="26" spans="1:22" ht="15.6">
      <c r="A26" s="721">
        <v>25</v>
      </c>
      <c r="B26" s="786" t="s">
        <v>41</v>
      </c>
      <c r="C26" s="786" t="s">
        <v>836</v>
      </c>
      <c r="D26" s="786"/>
      <c r="E26" s="787">
        <f>OTCHET!E74</f>
        <v>0</v>
      </c>
      <c r="F26" s="787">
        <f t="shared" ref="F26:F37" si="0">+G26+H26+I26</f>
        <v>0</v>
      </c>
      <c r="G26" s="788">
        <f>OTCHET!I74</f>
        <v>0</v>
      </c>
      <c r="H26" s="789">
        <f>OTCHET!J74</f>
        <v>0</v>
      </c>
      <c r="I26" s="789">
        <f>OTCHET!K74</f>
        <v>0</v>
      </c>
      <c r="J26" s="773"/>
      <c r="K26" s="790" t="s">
        <v>836</v>
      </c>
      <c r="L26" s="775"/>
      <c r="M26" s="726"/>
      <c r="N26" s="711"/>
      <c r="O26" s="711"/>
      <c r="P26" s="711"/>
      <c r="Q26" s="711"/>
      <c r="R26" s="711"/>
      <c r="S26" s="711"/>
      <c r="T26" s="711"/>
      <c r="U26" s="711"/>
      <c r="V26" s="711"/>
    </row>
    <row r="27" spans="1:22" ht="15.6">
      <c r="A27" s="721">
        <v>26</v>
      </c>
      <c r="B27" s="791" t="s">
        <v>972</v>
      </c>
      <c r="C27" s="792" t="s">
        <v>338</v>
      </c>
      <c r="D27" s="791"/>
      <c r="E27" s="793">
        <f>OTCHET!E75</f>
        <v>0</v>
      </c>
      <c r="F27" s="793">
        <f t="shared" si="0"/>
        <v>0</v>
      </c>
      <c r="G27" s="794">
        <f>OTCHET!I75</f>
        <v>0</v>
      </c>
      <c r="H27" s="795">
        <f>OTCHET!J75</f>
        <v>0</v>
      </c>
      <c r="I27" s="795">
        <f>OTCHET!K75</f>
        <v>0</v>
      </c>
      <c r="J27" s="773"/>
      <c r="K27" s="796" t="s">
        <v>338</v>
      </c>
      <c r="L27" s="775"/>
      <c r="M27" s="726"/>
      <c r="N27" s="711"/>
      <c r="O27" s="711"/>
      <c r="P27" s="711"/>
      <c r="Q27" s="711"/>
      <c r="R27" s="711"/>
      <c r="S27" s="711"/>
      <c r="T27" s="711"/>
      <c r="U27" s="711"/>
      <c r="V27" s="711"/>
    </row>
    <row r="28" spans="1:22" ht="15.6">
      <c r="A28" s="721">
        <v>30</v>
      </c>
      <c r="B28" s="797" t="s">
        <v>335</v>
      </c>
      <c r="C28" s="798" t="s">
        <v>339</v>
      </c>
      <c r="D28" s="797"/>
      <c r="E28" s="799">
        <f>OTCHET!E77</f>
        <v>0</v>
      </c>
      <c r="F28" s="799">
        <f t="shared" si="0"/>
        <v>0</v>
      </c>
      <c r="G28" s="800">
        <f>OTCHET!I77</f>
        <v>0</v>
      </c>
      <c r="H28" s="801">
        <f>OTCHET!J77</f>
        <v>0</v>
      </c>
      <c r="I28" s="801">
        <f>OTCHET!K77</f>
        <v>0</v>
      </c>
      <c r="J28" s="773"/>
      <c r="K28" s="802" t="s">
        <v>339</v>
      </c>
      <c r="L28" s="775"/>
      <c r="M28" s="726"/>
      <c r="N28" s="711"/>
      <c r="O28" s="711"/>
      <c r="P28" s="711"/>
      <c r="Q28" s="711"/>
      <c r="R28" s="711"/>
      <c r="S28" s="711"/>
      <c r="T28" s="711"/>
      <c r="U28" s="711"/>
      <c r="V28" s="711"/>
    </row>
    <row r="29" spans="1:22" ht="15.6">
      <c r="A29" s="721">
        <v>35</v>
      </c>
      <c r="B29" s="803" t="s">
        <v>42</v>
      </c>
      <c r="C29" s="804" t="s">
        <v>340</v>
      </c>
      <c r="D29" s="803"/>
      <c r="E29" s="805">
        <f>+OTCHET!E78+OTCHET!E79</f>
        <v>0</v>
      </c>
      <c r="F29" s="805">
        <f t="shared" si="0"/>
        <v>0</v>
      </c>
      <c r="G29" s="806">
        <f>+OTCHET!I78+OTCHET!I79</f>
        <v>0</v>
      </c>
      <c r="H29" s="807">
        <f>+OTCHET!J78+OTCHET!J79</f>
        <v>0</v>
      </c>
      <c r="I29" s="807">
        <f>+OTCHET!K78+OTCHET!K79</f>
        <v>0</v>
      </c>
      <c r="J29" s="773"/>
      <c r="K29" s="808" t="s">
        <v>340</v>
      </c>
      <c r="L29" s="775"/>
      <c r="M29" s="726"/>
      <c r="N29" s="711"/>
      <c r="O29" s="711"/>
      <c r="P29" s="711"/>
      <c r="Q29" s="711"/>
      <c r="R29" s="711"/>
      <c r="S29" s="711"/>
      <c r="T29" s="711"/>
      <c r="U29" s="711"/>
      <c r="V29" s="711"/>
    </row>
    <row r="30" spans="1:22" ht="15.6">
      <c r="A30" s="721">
        <v>40</v>
      </c>
      <c r="B30" s="809" t="s">
        <v>43</v>
      </c>
      <c r="C30" s="809" t="s">
        <v>341</v>
      </c>
      <c r="D30" s="809"/>
      <c r="E30" s="810">
        <f>OTCHET!E90+OTCHET!E93+OTCHET!E94</f>
        <v>0</v>
      </c>
      <c r="F30" s="810">
        <f t="shared" si="0"/>
        <v>0</v>
      </c>
      <c r="G30" s="811">
        <f>OTCHET!I90+OTCHET!I93+OTCHET!I94</f>
        <v>0</v>
      </c>
      <c r="H30" s="812">
        <f>OTCHET!J90+OTCHET!J93+OTCHET!J94</f>
        <v>0</v>
      </c>
      <c r="I30" s="812">
        <f>OTCHET!K90+OTCHET!K93+OTCHET!K94</f>
        <v>0</v>
      </c>
      <c r="J30" s="773"/>
      <c r="K30" s="813" t="s">
        <v>341</v>
      </c>
      <c r="L30" s="775"/>
      <c r="M30" s="726"/>
      <c r="N30" s="711"/>
      <c r="O30" s="711"/>
      <c r="P30" s="711"/>
      <c r="Q30" s="711"/>
      <c r="R30" s="711"/>
      <c r="S30" s="711"/>
      <c r="T30" s="711"/>
      <c r="U30" s="711"/>
      <c r="V30" s="711"/>
    </row>
    <row r="31" spans="1:22" ht="15.6">
      <c r="A31" s="721">
        <v>45</v>
      </c>
      <c r="B31" s="814" t="s">
        <v>321</v>
      </c>
      <c r="C31" s="814" t="s">
        <v>837</v>
      </c>
      <c r="D31" s="814"/>
      <c r="E31" s="815">
        <f>OTCHET!E108</f>
        <v>0</v>
      </c>
      <c r="F31" s="815">
        <f t="shared" si="0"/>
        <v>0</v>
      </c>
      <c r="G31" s="816">
        <f>OTCHET!I108</f>
        <v>0</v>
      </c>
      <c r="H31" s="817">
        <f>OTCHET!J108</f>
        <v>0</v>
      </c>
      <c r="I31" s="817">
        <f>OTCHET!K108</f>
        <v>0</v>
      </c>
      <c r="J31" s="773"/>
      <c r="K31" s="818" t="s">
        <v>837</v>
      </c>
      <c r="L31" s="775"/>
      <c r="M31" s="726"/>
      <c r="N31" s="711"/>
      <c r="O31" s="711"/>
      <c r="P31" s="711"/>
      <c r="Q31" s="711"/>
      <c r="R31" s="711"/>
      <c r="S31" s="711"/>
      <c r="T31" s="711"/>
      <c r="U31" s="711"/>
      <c r="V31" s="711"/>
    </row>
    <row r="32" spans="1:22" ht="15.6">
      <c r="A32" s="721">
        <v>50</v>
      </c>
      <c r="B32" s="814" t="s">
        <v>322</v>
      </c>
      <c r="C32" s="814" t="s">
        <v>457</v>
      </c>
      <c r="D32" s="814"/>
      <c r="E32" s="815">
        <f>OTCHET!E112+OTCHET!E121+OTCHET!E137+OTCHET!E138</f>
        <v>0</v>
      </c>
      <c r="F32" s="815">
        <f t="shared" si="0"/>
        <v>0</v>
      </c>
      <c r="G32" s="816">
        <f>OTCHET!I112+OTCHET!I121+OTCHET!I137+OTCHET!I138</f>
        <v>0</v>
      </c>
      <c r="H32" s="817">
        <f>OTCHET!J112+OTCHET!J121+OTCHET!J137+OTCHET!J138</f>
        <v>0</v>
      </c>
      <c r="I32" s="817">
        <f>OTCHET!K112+OTCHET!K121+OTCHET!K137+OTCHET!K138</f>
        <v>0</v>
      </c>
      <c r="J32" s="773"/>
      <c r="K32" s="818" t="s">
        <v>457</v>
      </c>
      <c r="L32" s="775"/>
      <c r="M32" s="726"/>
      <c r="N32" s="711"/>
      <c r="O32" s="711"/>
      <c r="P32" s="711"/>
      <c r="Q32" s="711"/>
      <c r="R32" s="711"/>
      <c r="S32" s="711"/>
      <c r="T32" s="711"/>
      <c r="U32" s="711"/>
      <c r="V32" s="711"/>
    </row>
    <row r="33" spans="1:22" ht="15.6">
      <c r="A33" s="721">
        <v>51</v>
      </c>
      <c r="B33" s="819" t="s">
        <v>65</v>
      </c>
      <c r="C33" s="820" t="s">
        <v>371</v>
      </c>
      <c r="D33" s="819"/>
      <c r="E33" s="777">
        <f>OTCHET!E125</f>
        <v>0</v>
      </c>
      <c r="F33" s="777">
        <f t="shared" si="0"/>
        <v>0</v>
      </c>
      <c r="G33" s="778">
        <f>OTCHET!I125</f>
        <v>0</v>
      </c>
      <c r="H33" s="779">
        <f>OTCHET!J125</f>
        <v>0</v>
      </c>
      <c r="I33" s="779">
        <f>OTCHET!K125</f>
        <v>0</v>
      </c>
      <c r="J33" s="773"/>
      <c r="K33" s="780" t="s">
        <v>371</v>
      </c>
      <c r="L33" s="775"/>
      <c r="M33" s="726"/>
      <c r="N33" s="711"/>
      <c r="O33" s="711"/>
      <c r="P33" s="711"/>
      <c r="Q33" s="711"/>
      <c r="R33" s="711"/>
      <c r="S33" s="711"/>
      <c r="T33" s="711"/>
      <c r="U33" s="711"/>
      <c r="V33" s="711"/>
    </row>
    <row r="34" spans="1:22" ht="16.5" hidden="1" customHeight="1" thickBot="1">
      <c r="A34" s="721">
        <v>52</v>
      </c>
      <c r="B34" s="821"/>
      <c r="C34" s="822"/>
      <c r="D34" s="822"/>
      <c r="E34" s="823"/>
      <c r="F34" s="823">
        <f t="shared" si="0"/>
        <v>0</v>
      </c>
      <c r="G34" s="824"/>
      <c r="H34" s="825"/>
      <c r="I34" s="825"/>
      <c r="J34" s="773"/>
      <c r="K34" s="826"/>
      <c r="L34" s="775"/>
      <c r="M34" s="726"/>
      <c r="N34" s="711"/>
      <c r="O34" s="711"/>
      <c r="P34" s="711"/>
      <c r="Q34" s="711"/>
      <c r="R34" s="711"/>
      <c r="S34" s="711"/>
      <c r="T34" s="711"/>
      <c r="U34" s="711"/>
      <c r="V34" s="711"/>
    </row>
    <row r="35" spans="1:22" ht="16.5" hidden="1" customHeight="1" thickBot="1">
      <c r="A35" s="721"/>
      <c r="B35" s="827"/>
      <c r="C35" s="827"/>
      <c r="D35" s="827"/>
      <c r="E35" s="828"/>
      <c r="F35" s="828">
        <f t="shared" si="0"/>
        <v>0</v>
      </c>
      <c r="G35" s="829"/>
      <c r="H35" s="830"/>
      <c r="I35" s="830"/>
      <c r="J35" s="773"/>
      <c r="K35" s="831"/>
      <c r="L35" s="775"/>
      <c r="M35" s="726"/>
      <c r="N35" s="711"/>
      <c r="O35" s="711"/>
      <c r="P35" s="711"/>
      <c r="Q35" s="711"/>
      <c r="R35" s="711"/>
      <c r="S35" s="711"/>
      <c r="T35" s="711"/>
      <c r="U35" s="711"/>
      <c r="V35" s="711"/>
    </row>
    <row r="36" spans="1:22" ht="15.6">
      <c r="A36" s="721">
        <v>60</v>
      </c>
      <c r="B36" s="832" t="s">
        <v>329</v>
      </c>
      <c r="C36" s="832" t="s">
        <v>838</v>
      </c>
      <c r="D36" s="832"/>
      <c r="E36" s="833">
        <f>+OTCHET!E139</f>
        <v>57</v>
      </c>
      <c r="F36" s="833">
        <f t="shared" si="0"/>
        <v>57</v>
      </c>
      <c r="G36" s="834">
        <f>+OTCHET!I139</f>
        <v>0</v>
      </c>
      <c r="H36" s="835">
        <f>+OTCHET!J139</f>
        <v>57</v>
      </c>
      <c r="I36" s="835">
        <f>+OTCHET!K139</f>
        <v>0</v>
      </c>
      <c r="J36" s="836"/>
      <c r="K36" s="837" t="s">
        <v>838</v>
      </c>
      <c r="L36" s="775"/>
      <c r="M36" s="726"/>
      <c r="N36" s="711"/>
      <c r="O36" s="711"/>
      <c r="P36" s="711"/>
      <c r="Q36" s="711"/>
      <c r="R36" s="711"/>
      <c r="S36" s="711"/>
      <c r="T36" s="711"/>
      <c r="U36" s="711"/>
      <c r="V36" s="711"/>
    </row>
    <row r="37" spans="1:22" ht="15.6">
      <c r="A37" s="721">
        <v>65</v>
      </c>
      <c r="B37" s="838" t="s">
        <v>310</v>
      </c>
      <c r="C37" s="838" t="s">
        <v>174</v>
      </c>
      <c r="D37" s="838"/>
      <c r="E37" s="839">
        <f>OTCHET!E142+OTCHET!E151+OTCHET!E160</f>
        <v>0</v>
      </c>
      <c r="F37" s="839">
        <f t="shared" si="0"/>
        <v>0</v>
      </c>
      <c r="G37" s="840">
        <f>OTCHET!I142+OTCHET!I151+OTCHET!I160</f>
        <v>0</v>
      </c>
      <c r="H37" s="841">
        <f>OTCHET!J142+OTCHET!J151+OTCHET!J160</f>
        <v>0</v>
      </c>
      <c r="I37" s="841">
        <f>OTCHET!K142+OTCHET!K151+OTCHET!K160</f>
        <v>0</v>
      </c>
      <c r="J37" s="836"/>
      <c r="K37" s="842" t="s">
        <v>174</v>
      </c>
      <c r="L37" s="775"/>
      <c r="M37" s="843"/>
      <c r="N37" s="711"/>
      <c r="O37" s="711"/>
      <c r="P37" s="711"/>
      <c r="Q37" s="711"/>
      <c r="R37" s="711"/>
      <c r="S37" s="711"/>
      <c r="T37" s="711"/>
      <c r="U37" s="711"/>
      <c r="V37" s="711"/>
    </row>
    <row r="38" spans="1:22" ht="18" thickBot="1">
      <c r="A38" s="687">
        <v>70</v>
      </c>
      <c r="B38" s="844" t="s">
        <v>49</v>
      </c>
      <c r="C38" s="845" t="s">
        <v>842</v>
      </c>
      <c r="D38" s="846"/>
      <c r="E38" s="847">
        <f>E39+E43+E44+E46+SUM(E48:E52)+E55</f>
        <v>753296</v>
      </c>
      <c r="F38" s="847">
        <f>F39+F43+F44+F46+SUM(F48:F52)+F55</f>
        <v>718643</v>
      </c>
      <c r="G38" s="848">
        <f>G39+G43+G44+G46+SUM(G48:G52)+G55</f>
        <v>646268</v>
      </c>
      <c r="H38" s="849">
        <f>H39+H43+H44+H46+SUM(H48:H52)+H55</f>
        <v>72375</v>
      </c>
      <c r="I38" s="849">
        <f>I39+I43+I44+I46+SUM(I48:I52)+I55</f>
        <v>0</v>
      </c>
      <c r="J38" s="773"/>
      <c r="K38" s="850" t="s">
        <v>842</v>
      </c>
      <c r="L38" s="851"/>
      <c r="M38" s="852"/>
      <c r="N38" s="853"/>
      <c r="O38" s="853"/>
      <c r="P38" s="853"/>
      <c r="Q38" s="853"/>
      <c r="R38" s="853"/>
      <c r="S38" s="853"/>
      <c r="T38" s="854"/>
      <c r="U38" s="853"/>
      <c r="V38" s="853"/>
    </row>
    <row r="39" spans="1:22" ht="15.75" customHeight="1" thickTop="1">
      <c r="B39" s="1633" t="s">
        <v>2008</v>
      </c>
      <c r="C39" s="941"/>
      <c r="D39" s="1632"/>
      <c r="E39" s="810">
        <f>SUM(E40:E42)</f>
        <v>540798</v>
      </c>
      <c r="F39" s="810">
        <f>SUM(F40:F42)</f>
        <v>526145</v>
      </c>
      <c r="G39" s="811">
        <f>SUM(G40:G42)</f>
        <v>526145</v>
      </c>
      <c r="H39" s="812">
        <f>SUM(H40:H42)</f>
        <v>0</v>
      </c>
      <c r="I39" s="1634">
        <f>SUM(I40:I42)</f>
        <v>0</v>
      </c>
      <c r="J39" s="855"/>
      <c r="K39" s="813" t="s">
        <v>2009</v>
      </c>
      <c r="L39" s="851"/>
      <c r="M39" s="852"/>
      <c r="N39" s="853"/>
      <c r="O39" s="853"/>
      <c r="P39" s="853"/>
      <c r="Q39" s="853"/>
      <c r="R39" s="853"/>
      <c r="S39" s="853"/>
      <c r="T39" s="854"/>
      <c r="U39" s="853"/>
      <c r="V39" s="853"/>
    </row>
    <row r="40" spans="1:22" ht="15.6">
      <c r="A40" s="687">
        <v>75</v>
      </c>
      <c r="B40" s="872" t="s">
        <v>2010</v>
      </c>
      <c r="C40" s="871" t="s">
        <v>839</v>
      </c>
      <c r="D40" s="872"/>
      <c r="E40" s="873">
        <f>OTCHET!E187</f>
        <v>410341</v>
      </c>
      <c r="F40" s="873">
        <f t="shared" ref="F40:F55" si="1">+G40+H40+I40</f>
        <v>395688</v>
      </c>
      <c r="G40" s="874">
        <f>OTCHET!I187</f>
        <v>395688</v>
      </c>
      <c r="H40" s="875">
        <f>OTCHET!J187</f>
        <v>0</v>
      </c>
      <c r="I40" s="1413">
        <f>OTCHET!K187</f>
        <v>0</v>
      </c>
      <c r="J40" s="855"/>
      <c r="K40" s="876" t="s">
        <v>839</v>
      </c>
      <c r="L40" s="851"/>
      <c r="M40" s="852"/>
      <c r="N40" s="853"/>
      <c r="O40" s="853"/>
      <c r="P40" s="853"/>
      <c r="Q40" s="853"/>
      <c r="R40" s="853"/>
      <c r="S40" s="853"/>
      <c r="T40" s="854"/>
      <c r="U40" s="853"/>
      <c r="V40" s="853"/>
    </row>
    <row r="41" spans="1:22" ht="15.6">
      <c r="A41" s="687">
        <v>80</v>
      </c>
      <c r="B41" s="1635" t="s">
        <v>2011</v>
      </c>
      <c r="C41" s="1636" t="s">
        <v>840</v>
      </c>
      <c r="D41" s="1635"/>
      <c r="E41" s="1637">
        <f>OTCHET!E190</f>
        <v>42811</v>
      </c>
      <c r="F41" s="1637">
        <f t="shared" si="1"/>
        <v>42811</v>
      </c>
      <c r="G41" s="1638">
        <f>OTCHET!I190</f>
        <v>42811</v>
      </c>
      <c r="H41" s="1639">
        <f>OTCHET!J190</f>
        <v>0</v>
      </c>
      <c r="I41" s="1640">
        <f>OTCHET!K190</f>
        <v>0</v>
      </c>
      <c r="J41" s="855"/>
      <c r="K41" s="1641" t="s">
        <v>840</v>
      </c>
      <c r="L41" s="851"/>
      <c r="M41" s="852"/>
      <c r="N41" s="853"/>
      <c r="O41" s="853"/>
      <c r="P41" s="853"/>
      <c r="Q41" s="853"/>
      <c r="R41" s="853"/>
      <c r="S41" s="853"/>
      <c r="T41" s="854"/>
      <c r="U41" s="853"/>
      <c r="V41" s="853"/>
    </row>
    <row r="42" spans="1:22" ht="15.6">
      <c r="A42" s="687">
        <v>85</v>
      </c>
      <c r="B42" s="1635" t="s">
        <v>2012</v>
      </c>
      <c r="C42" s="1636" t="s">
        <v>66</v>
      </c>
      <c r="D42" s="1635"/>
      <c r="E42" s="1637">
        <f>+OTCHET!E196+OTCHET!E204</f>
        <v>87646</v>
      </c>
      <c r="F42" s="1637">
        <f t="shared" si="1"/>
        <v>87646</v>
      </c>
      <c r="G42" s="1638">
        <f>+OTCHET!I196+OTCHET!I204</f>
        <v>87646</v>
      </c>
      <c r="H42" s="1639">
        <f>+OTCHET!J196+OTCHET!J204</f>
        <v>0</v>
      </c>
      <c r="I42" s="1640">
        <f>+OTCHET!K196+OTCHET!K204</f>
        <v>0</v>
      </c>
      <c r="J42" s="855"/>
      <c r="K42" s="1641" t="s">
        <v>66</v>
      </c>
      <c r="L42" s="851"/>
      <c r="M42" s="852"/>
      <c r="N42" s="853"/>
      <c r="O42" s="853"/>
      <c r="P42" s="853"/>
      <c r="Q42" s="853"/>
      <c r="R42" s="853"/>
      <c r="S42" s="853"/>
      <c r="T42" s="854"/>
      <c r="U42" s="853"/>
      <c r="V42" s="853"/>
    </row>
    <row r="43" spans="1:22" ht="15.6">
      <c r="A43" s="687">
        <v>90</v>
      </c>
      <c r="B43" s="856" t="s">
        <v>2013</v>
      </c>
      <c r="C43" s="857" t="s">
        <v>722</v>
      </c>
      <c r="D43" s="856"/>
      <c r="E43" s="815">
        <f>+OTCHET!E205+OTCHET!E223+OTCHET!E271</f>
        <v>140923</v>
      </c>
      <c r="F43" s="815">
        <f t="shared" si="1"/>
        <v>120923</v>
      </c>
      <c r="G43" s="816">
        <f>+OTCHET!I205+OTCHET!I223+OTCHET!I271</f>
        <v>64987</v>
      </c>
      <c r="H43" s="817">
        <f>+OTCHET!J205+OTCHET!J223+OTCHET!J271</f>
        <v>55936</v>
      </c>
      <c r="I43" s="1410">
        <f>+OTCHET!K205+OTCHET!K223+OTCHET!K271</f>
        <v>0</v>
      </c>
      <c r="J43" s="855"/>
      <c r="K43" s="818" t="s">
        <v>722</v>
      </c>
      <c r="L43" s="851"/>
      <c r="M43" s="852"/>
      <c r="N43" s="853"/>
      <c r="O43" s="853"/>
      <c r="P43" s="853"/>
      <c r="Q43" s="853"/>
      <c r="R43" s="853"/>
      <c r="S43" s="853"/>
      <c r="T43" s="854"/>
      <c r="U43" s="853"/>
      <c r="V43" s="853"/>
    </row>
    <row r="44" spans="1:22" ht="15.6">
      <c r="A44" s="687">
        <v>95</v>
      </c>
      <c r="B44" s="858" t="s">
        <v>2014</v>
      </c>
      <c r="C44" s="776" t="s">
        <v>841</v>
      </c>
      <c r="D44" s="858"/>
      <c r="E44" s="777">
        <f>+OTCHET!E227+OTCHET!E233+OTCHET!E236+OTCHET!E237+OTCHET!E238+OTCHET!E239+OTCHET!E240</f>
        <v>0</v>
      </c>
      <c r="F44" s="777">
        <f t="shared" si="1"/>
        <v>0</v>
      </c>
      <c r="G44" s="778">
        <f>+OTCHET!I227+OTCHET!I233+OTCHET!I236+OTCHET!I237+OTCHET!I238+OTCHET!I239+OTCHET!I240</f>
        <v>0</v>
      </c>
      <c r="H44" s="779">
        <f>+OTCHET!J227+OTCHET!J233+OTCHET!J236+OTCHET!J237+OTCHET!J238+OTCHET!J239+OTCHET!J240</f>
        <v>0</v>
      </c>
      <c r="I44" s="1411">
        <f>+OTCHET!K227+OTCHET!K233+OTCHET!K236+OTCHET!K237+OTCHET!K238+OTCHET!K239+OTCHET!K240</f>
        <v>0</v>
      </c>
      <c r="J44" s="855"/>
      <c r="K44" s="780" t="s">
        <v>841</v>
      </c>
      <c r="L44" s="851"/>
      <c r="M44" s="852"/>
      <c r="N44" s="853"/>
      <c r="O44" s="853"/>
      <c r="P44" s="853"/>
      <c r="Q44" s="853"/>
      <c r="R44" s="853"/>
      <c r="S44" s="853"/>
      <c r="T44" s="854"/>
      <c r="U44" s="853"/>
      <c r="V44" s="853"/>
    </row>
    <row r="45" spans="1:22" ht="15.6">
      <c r="A45" s="687">
        <v>100</v>
      </c>
      <c r="B45" s="859" t="s">
        <v>69</v>
      </c>
      <c r="C45" s="859" t="s">
        <v>342</v>
      </c>
      <c r="D45" s="859"/>
      <c r="E45" s="860">
        <f>+OTCHET!E236+OTCHET!E237+OTCHET!E238+OTCHET!E239+OTCHET!E243+OTCHET!E244+OTCHET!E248</f>
        <v>0</v>
      </c>
      <c r="F45" s="860">
        <f t="shared" si="1"/>
        <v>0</v>
      </c>
      <c r="G45" s="861">
        <f>+OTCHET!I236+OTCHET!I237+OTCHET!I238+OTCHET!I239+OTCHET!I243+OTCHET!I244+OTCHET!I248</f>
        <v>0</v>
      </c>
      <c r="H45" s="862">
        <f>+OTCHET!J236+OTCHET!J237+OTCHET!J238+OTCHET!J239+OTCHET!J243+OTCHET!J244+OTCHET!J248</f>
        <v>0</v>
      </c>
      <c r="I45" s="276">
        <f>+OTCHET!K236+OTCHET!K237+OTCHET!K238+OTCHET!K239+OTCHET!K243+OTCHET!K244+OTCHET!K248</f>
        <v>0</v>
      </c>
      <c r="J45" s="855"/>
      <c r="K45" s="863" t="s">
        <v>342</v>
      </c>
      <c r="L45" s="851"/>
      <c r="M45" s="852"/>
      <c r="N45" s="853"/>
      <c r="O45" s="853"/>
      <c r="P45" s="853"/>
      <c r="Q45" s="853"/>
      <c r="R45" s="853"/>
      <c r="S45" s="853"/>
      <c r="T45" s="854"/>
      <c r="U45" s="853"/>
      <c r="V45" s="853"/>
    </row>
    <row r="46" spans="1:22" ht="15.6">
      <c r="A46" s="687">
        <v>105</v>
      </c>
      <c r="B46" s="864" t="s">
        <v>2015</v>
      </c>
      <c r="C46" s="865" t="s">
        <v>723</v>
      </c>
      <c r="D46" s="864"/>
      <c r="E46" s="866">
        <f>+OTCHET!E255+OTCHET!E256+OTCHET!E257+OTCHET!E258</f>
        <v>0</v>
      </c>
      <c r="F46" s="866">
        <f t="shared" si="1"/>
        <v>0</v>
      </c>
      <c r="G46" s="867">
        <f>+OTCHET!I255+OTCHET!I256+OTCHET!I257+OTCHET!I258</f>
        <v>0</v>
      </c>
      <c r="H46" s="868">
        <f>+OTCHET!J255+OTCHET!J256+OTCHET!J257+OTCHET!J258</f>
        <v>0</v>
      </c>
      <c r="I46" s="1412">
        <f>+OTCHET!K255+OTCHET!K256+OTCHET!K257+OTCHET!K258</f>
        <v>0</v>
      </c>
      <c r="J46" s="855"/>
      <c r="K46" s="869" t="s">
        <v>723</v>
      </c>
      <c r="L46" s="851"/>
      <c r="M46" s="852"/>
      <c r="N46" s="853"/>
      <c r="O46" s="853"/>
      <c r="P46" s="853"/>
      <c r="Q46" s="853"/>
      <c r="R46" s="853"/>
      <c r="S46" s="853"/>
      <c r="T46" s="854"/>
      <c r="U46" s="853"/>
      <c r="V46" s="853"/>
    </row>
    <row r="47" spans="1:22" ht="15.6">
      <c r="A47" s="687">
        <v>106</v>
      </c>
      <c r="B47" s="859" t="s">
        <v>541</v>
      </c>
      <c r="C47" s="859" t="s">
        <v>542</v>
      </c>
      <c r="D47" s="859"/>
      <c r="E47" s="860">
        <f>+OTCHET!E256</f>
        <v>0</v>
      </c>
      <c r="F47" s="860">
        <f t="shared" si="1"/>
        <v>0</v>
      </c>
      <c r="G47" s="861">
        <f>+OTCHET!I256</f>
        <v>0</v>
      </c>
      <c r="H47" s="862">
        <f>+OTCHET!J256</f>
        <v>0</v>
      </c>
      <c r="I47" s="276">
        <f>+OTCHET!K256</f>
        <v>0</v>
      </c>
      <c r="J47" s="855"/>
      <c r="K47" s="863" t="s">
        <v>542</v>
      </c>
      <c r="L47" s="851"/>
      <c r="M47" s="852"/>
      <c r="N47" s="853"/>
      <c r="O47" s="853"/>
      <c r="P47" s="853"/>
      <c r="Q47" s="853"/>
      <c r="R47" s="853"/>
      <c r="S47" s="853"/>
      <c r="T47" s="854"/>
      <c r="U47" s="853"/>
      <c r="V47" s="853"/>
    </row>
    <row r="48" spans="1:22" ht="15.6">
      <c r="A48" s="687">
        <v>107</v>
      </c>
      <c r="B48" s="857" t="s">
        <v>2016</v>
      </c>
      <c r="C48" s="857" t="s">
        <v>360</v>
      </c>
      <c r="D48" s="856"/>
      <c r="E48" s="815">
        <f>+OTCHET!E265+OTCHET!E269+OTCHET!E270</f>
        <v>0</v>
      </c>
      <c r="F48" s="815">
        <f t="shared" si="1"/>
        <v>0</v>
      </c>
      <c r="G48" s="816">
        <f>+OTCHET!I265+OTCHET!I269+OTCHET!I270</f>
        <v>0</v>
      </c>
      <c r="H48" s="817">
        <f>+OTCHET!J265+OTCHET!J269+OTCHET!J270</f>
        <v>0</v>
      </c>
      <c r="I48" s="1410">
        <f>+OTCHET!K265+OTCHET!K269+OTCHET!K270</f>
        <v>0</v>
      </c>
      <c r="J48" s="855"/>
      <c r="K48" s="818" t="s">
        <v>2023</v>
      </c>
      <c r="L48" s="851"/>
      <c r="M48" s="852"/>
      <c r="N48" s="853"/>
      <c r="O48" s="853"/>
      <c r="P48" s="853"/>
      <c r="Q48" s="853"/>
      <c r="R48" s="853"/>
      <c r="S48" s="853"/>
      <c r="T48" s="854"/>
      <c r="U48" s="853"/>
      <c r="V48" s="853"/>
    </row>
    <row r="49" spans="1:22" ht="15.6">
      <c r="A49" s="687">
        <v>108</v>
      </c>
      <c r="B49" s="857" t="s">
        <v>2017</v>
      </c>
      <c r="C49" s="857" t="s">
        <v>361</v>
      </c>
      <c r="D49" s="856"/>
      <c r="E49" s="815">
        <f>OTCHET!E275+OTCHET!E276+OTCHET!E284+OTCHET!E287</f>
        <v>71575</v>
      </c>
      <c r="F49" s="815">
        <f t="shared" si="1"/>
        <v>71575</v>
      </c>
      <c r="G49" s="816">
        <f>OTCHET!I275+OTCHET!I276+OTCHET!I284+OTCHET!I287</f>
        <v>55136</v>
      </c>
      <c r="H49" s="817">
        <f>OTCHET!J275+OTCHET!J276+OTCHET!J284+OTCHET!J287</f>
        <v>16439</v>
      </c>
      <c r="I49" s="1410">
        <f>OTCHET!K275+OTCHET!K276+OTCHET!K284+OTCHET!K287</f>
        <v>0</v>
      </c>
      <c r="J49" s="855"/>
      <c r="K49" s="818" t="s">
        <v>361</v>
      </c>
      <c r="L49" s="851"/>
      <c r="M49" s="852"/>
      <c r="N49" s="853"/>
      <c r="O49" s="853"/>
      <c r="P49" s="853"/>
      <c r="Q49" s="853"/>
      <c r="R49" s="853"/>
      <c r="S49" s="853"/>
      <c r="T49" s="854"/>
      <c r="U49" s="853"/>
      <c r="V49" s="853"/>
    </row>
    <row r="50" spans="1:22" ht="15.6">
      <c r="A50" s="687">
        <v>110</v>
      </c>
      <c r="B50" s="857" t="s">
        <v>2018</v>
      </c>
      <c r="C50" s="857" t="s">
        <v>362</v>
      </c>
      <c r="D50" s="857"/>
      <c r="E50" s="815">
        <f>+OTCHET!E288</f>
        <v>0</v>
      </c>
      <c r="F50" s="815">
        <f t="shared" si="1"/>
        <v>0</v>
      </c>
      <c r="G50" s="816">
        <f>+OTCHET!I288</f>
        <v>0</v>
      </c>
      <c r="H50" s="817">
        <f>+OTCHET!J288</f>
        <v>0</v>
      </c>
      <c r="I50" s="1410">
        <f>+OTCHET!K288</f>
        <v>0</v>
      </c>
      <c r="J50" s="855"/>
      <c r="K50" s="818" t="s">
        <v>362</v>
      </c>
      <c r="L50" s="851"/>
      <c r="M50" s="852"/>
      <c r="N50" s="853"/>
      <c r="O50" s="853"/>
      <c r="P50" s="853"/>
      <c r="Q50" s="853"/>
      <c r="R50" s="853"/>
      <c r="S50" s="853"/>
      <c r="T50" s="854"/>
      <c r="U50" s="853"/>
      <c r="V50" s="853"/>
    </row>
    <row r="51" spans="1:22" ht="15.6">
      <c r="B51" s="858" t="s">
        <v>2019</v>
      </c>
      <c r="C51" s="776"/>
      <c r="D51" s="776"/>
      <c r="E51" s="777">
        <f>+OTCHET!E272</f>
        <v>0</v>
      </c>
      <c r="F51" s="777">
        <f>+G51+H51+I51</f>
        <v>0</v>
      </c>
      <c r="G51" s="778">
        <f>+OTCHET!I272</f>
        <v>0</v>
      </c>
      <c r="H51" s="779">
        <f>+OTCHET!J272</f>
        <v>0</v>
      </c>
      <c r="I51" s="1411">
        <f>+OTCHET!K272</f>
        <v>0</v>
      </c>
      <c r="J51" s="855"/>
      <c r="K51" s="780" t="s">
        <v>2022</v>
      </c>
      <c r="L51" s="851"/>
      <c r="M51" s="852"/>
      <c r="N51" s="853"/>
      <c r="O51" s="853"/>
      <c r="P51" s="853"/>
      <c r="Q51" s="853"/>
      <c r="R51" s="853"/>
      <c r="S51" s="853"/>
      <c r="T51" s="854"/>
      <c r="U51" s="853"/>
      <c r="V51" s="853"/>
    </row>
    <row r="52" spans="1:22" ht="15.6">
      <c r="A52" s="687">
        <v>115</v>
      </c>
      <c r="B52" s="858" t="s">
        <v>2020</v>
      </c>
      <c r="C52" s="870" t="s">
        <v>453</v>
      </c>
      <c r="D52" s="776"/>
      <c r="E52" s="777">
        <f>+OTCHET!E293</f>
        <v>0</v>
      </c>
      <c r="F52" s="777">
        <f t="shared" si="1"/>
        <v>0</v>
      </c>
      <c r="G52" s="778">
        <f>+OTCHET!I293</f>
        <v>0</v>
      </c>
      <c r="H52" s="779">
        <f>+OTCHET!J293</f>
        <v>0</v>
      </c>
      <c r="I52" s="1411">
        <f>+OTCHET!K293</f>
        <v>0</v>
      </c>
      <c r="J52" s="855"/>
      <c r="K52" s="780" t="s">
        <v>453</v>
      </c>
      <c r="L52" s="851"/>
      <c r="M52" s="852"/>
      <c r="N52" s="853"/>
      <c r="O52" s="853"/>
      <c r="P52" s="853"/>
      <c r="Q52" s="853"/>
      <c r="R52" s="853"/>
      <c r="S52" s="853"/>
      <c r="T52" s="854"/>
      <c r="U52" s="853"/>
      <c r="V52" s="853"/>
    </row>
    <row r="53" spans="1:22" ht="15.6">
      <c r="A53" s="687">
        <v>120</v>
      </c>
      <c r="B53" s="871" t="s">
        <v>68</v>
      </c>
      <c r="C53" s="871" t="s">
        <v>343</v>
      </c>
      <c r="D53" s="872"/>
      <c r="E53" s="873">
        <f>OTCHET!E294</f>
        <v>0</v>
      </c>
      <c r="F53" s="873">
        <f t="shared" si="1"/>
        <v>0</v>
      </c>
      <c r="G53" s="874">
        <f>OTCHET!I294</f>
        <v>0</v>
      </c>
      <c r="H53" s="875">
        <f>OTCHET!J294</f>
        <v>0</v>
      </c>
      <c r="I53" s="1413">
        <f>OTCHET!K294</f>
        <v>0</v>
      </c>
      <c r="J53" s="855"/>
      <c r="K53" s="876" t="s">
        <v>343</v>
      </c>
      <c r="L53" s="851"/>
      <c r="M53" s="852"/>
      <c r="N53" s="853"/>
      <c r="O53" s="853"/>
      <c r="P53" s="853"/>
      <c r="Q53" s="853"/>
      <c r="R53" s="853"/>
      <c r="S53" s="853"/>
      <c r="T53" s="854"/>
      <c r="U53" s="853"/>
      <c r="V53" s="853"/>
    </row>
    <row r="54" spans="1:22" ht="15.6">
      <c r="A54" s="687">
        <v>125</v>
      </c>
      <c r="B54" s="877" t="s">
        <v>369</v>
      </c>
      <c r="C54" s="878" t="s">
        <v>370</v>
      </c>
      <c r="D54" s="879"/>
      <c r="E54" s="880">
        <f>OTCHET!E296</f>
        <v>0</v>
      </c>
      <c r="F54" s="880">
        <f t="shared" si="1"/>
        <v>0</v>
      </c>
      <c r="G54" s="881">
        <f>OTCHET!I296</f>
        <v>0</v>
      </c>
      <c r="H54" s="882">
        <f>OTCHET!J296</f>
        <v>0</v>
      </c>
      <c r="I54" s="1414">
        <f>OTCHET!K296</f>
        <v>0</v>
      </c>
      <c r="J54" s="855"/>
      <c r="K54" s="883" t="s">
        <v>370</v>
      </c>
      <c r="L54" s="851"/>
      <c r="M54" s="852"/>
      <c r="N54" s="853"/>
      <c r="O54" s="853"/>
      <c r="P54" s="853"/>
      <c r="Q54" s="853"/>
      <c r="R54" s="853"/>
      <c r="S54" s="853"/>
      <c r="T54" s="854"/>
      <c r="U54" s="853"/>
      <c r="V54" s="853"/>
    </row>
    <row r="55" spans="1:22" ht="15.6">
      <c r="A55" s="884">
        <v>127</v>
      </c>
      <c r="B55" s="821" t="s">
        <v>2021</v>
      </c>
      <c r="C55" s="821" t="s">
        <v>67</v>
      </c>
      <c r="D55" s="885"/>
      <c r="E55" s="886">
        <f>+OTCHET!E297</f>
        <v>0</v>
      </c>
      <c r="F55" s="886">
        <f t="shared" si="1"/>
        <v>0</v>
      </c>
      <c r="G55" s="887">
        <f>+OTCHET!I297</f>
        <v>0</v>
      </c>
      <c r="H55" s="888">
        <f>+OTCHET!J297</f>
        <v>0</v>
      </c>
      <c r="I55" s="888">
        <f>+OTCHET!K297</f>
        <v>0</v>
      </c>
      <c r="J55" s="836"/>
      <c r="K55" s="889" t="s">
        <v>67</v>
      </c>
      <c r="L55" s="851"/>
      <c r="M55" s="852"/>
      <c r="N55" s="853"/>
      <c r="O55" s="853"/>
      <c r="P55" s="853"/>
      <c r="Q55" s="853"/>
      <c r="R55" s="853"/>
      <c r="S55" s="853"/>
      <c r="T55" s="854"/>
      <c r="U55" s="853"/>
      <c r="V55" s="853"/>
    </row>
    <row r="56" spans="1:22" ht="18" thickBot="1">
      <c r="A56" s="687">
        <v>130</v>
      </c>
      <c r="B56" s="890" t="s">
        <v>175</v>
      </c>
      <c r="C56" s="891" t="s">
        <v>469</v>
      </c>
      <c r="D56" s="891"/>
      <c r="E56" s="892">
        <f>+E57+E58+E62</f>
        <v>753239</v>
      </c>
      <c r="F56" s="892">
        <f>+F57+F58+F62</f>
        <v>718586</v>
      </c>
      <c r="G56" s="893">
        <f>+G57+G58+G62</f>
        <v>646268</v>
      </c>
      <c r="H56" s="894">
        <f>+H57+H58+H62</f>
        <v>72318</v>
      </c>
      <c r="I56" s="895">
        <f>+I57+I58+I62</f>
        <v>0</v>
      </c>
      <c r="J56" s="773"/>
      <c r="K56" s="896" t="s">
        <v>469</v>
      </c>
      <c r="L56" s="851"/>
      <c r="M56" s="852"/>
      <c r="N56" s="853"/>
      <c r="O56" s="853"/>
      <c r="P56" s="853"/>
      <c r="Q56" s="853"/>
      <c r="R56" s="853"/>
      <c r="S56" s="853"/>
      <c r="T56" s="854"/>
      <c r="U56" s="853"/>
      <c r="V56" s="853"/>
    </row>
    <row r="57" spans="1:22" ht="16.2" thickTop="1">
      <c r="A57" s="687">
        <v>135</v>
      </c>
      <c r="B57" s="864" t="s">
        <v>176</v>
      </c>
      <c r="C57" s="865" t="s">
        <v>456</v>
      </c>
      <c r="D57" s="864"/>
      <c r="E57" s="897">
        <f>+OTCHET!E361+OTCHET!E375+OTCHET!E388</f>
        <v>0</v>
      </c>
      <c r="F57" s="897">
        <f t="shared" ref="F57:F63" si="2">+G57+H57+I57</f>
        <v>0</v>
      </c>
      <c r="G57" s="898">
        <f>+OTCHET!I361+OTCHET!I375+OTCHET!I388</f>
        <v>0</v>
      </c>
      <c r="H57" s="899">
        <f>+OTCHET!J361+OTCHET!J375+OTCHET!J388</f>
        <v>0</v>
      </c>
      <c r="I57" s="899">
        <f>+OTCHET!K361+OTCHET!K375+OTCHET!K388</f>
        <v>0</v>
      </c>
      <c r="J57" s="836"/>
      <c r="K57" s="900" t="s">
        <v>456</v>
      </c>
      <c r="L57" s="851"/>
      <c r="M57" s="852"/>
      <c r="N57" s="853"/>
      <c r="O57" s="853"/>
      <c r="P57" s="853"/>
      <c r="Q57" s="853"/>
      <c r="R57" s="853"/>
      <c r="S57" s="853"/>
      <c r="T57" s="854"/>
      <c r="U57" s="853"/>
      <c r="V57" s="853"/>
    </row>
    <row r="58" spans="1:22" ht="15.6">
      <c r="A58" s="687">
        <v>140</v>
      </c>
      <c r="B58" s="856" t="s">
        <v>50</v>
      </c>
      <c r="C58" s="857" t="s">
        <v>470</v>
      </c>
      <c r="D58" s="856"/>
      <c r="E58" s="901">
        <f>+OTCHET!E383+OTCHET!E391+OTCHET!E396+OTCHET!E399+OTCHET!E402+OTCHET!E405+OTCHET!E406+OTCHET!E409+OTCHET!E422+OTCHET!E423+OTCHET!E424+OTCHET!E425+OTCHET!E426</f>
        <v>753239</v>
      </c>
      <c r="F58" s="901">
        <f t="shared" si="2"/>
        <v>718586</v>
      </c>
      <c r="G58" s="902">
        <f>+OTCHET!I383+OTCHET!I391+OTCHET!I396+OTCHET!I399+OTCHET!I402+OTCHET!I405+OTCHET!I406+OTCHET!I409+OTCHET!I422+OTCHET!I423+OTCHET!I424+OTCHET!I425+OTCHET!I426</f>
        <v>646268</v>
      </c>
      <c r="H58" s="903">
        <f>+OTCHET!J383+OTCHET!J391+OTCHET!J396+OTCHET!J399+OTCHET!J402+OTCHET!J405+OTCHET!J406+OTCHET!J409+OTCHET!J422+OTCHET!J423+OTCHET!J424+OTCHET!J425+OTCHET!J426</f>
        <v>72318</v>
      </c>
      <c r="I58" s="903">
        <f>+OTCHET!K383+OTCHET!K391+OTCHET!K396+OTCHET!K399+OTCHET!K402+OTCHET!K405+OTCHET!K406+OTCHET!K409+OTCHET!K422+OTCHET!K423+OTCHET!K424+OTCHET!K425+OTCHET!K426</f>
        <v>0</v>
      </c>
      <c r="J58" s="836"/>
      <c r="K58" s="904" t="s">
        <v>470</v>
      </c>
      <c r="L58" s="851"/>
      <c r="M58" s="852"/>
      <c r="N58" s="853"/>
      <c r="O58" s="853"/>
      <c r="P58" s="853"/>
      <c r="Q58" s="853"/>
      <c r="R58" s="853"/>
      <c r="S58" s="853"/>
      <c r="T58" s="854"/>
      <c r="U58" s="853"/>
      <c r="V58" s="853"/>
    </row>
    <row r="59" spans="1:22" ht="15.6">
      <c r="A59" s="687">
        <v>145</v>
      </c>
      <c r="B59" s="776" t="s">
        <v>336</v>
      </c>
      <c r="C59" s="776" t="s">
        <v>344</v>
      </c>
      <c r="D59" s="858"/>
      <c r="E59" s="905">
        <f>+OTCHET!E422+OTCHET!E423+OTCHET!E424+OTCHET!E425+OTCHET!E426</f>
        <v>0</v>
      </c>
      <c r="F59" s="905">
        <f t="shared" si="2"/>
        <v>-1559</v>
      </c>
      <c r="G59" s="906">
        <f>+OTCHET!I422+OTCHET!I423+OTCHET!I424+OTCHET!I425+OTCHET!I426</f>
        <v>-1559</v>
      </c>
      <c r="H59" s="907">
        <f>+OTCHET!J422+OTCHET!J423+OTCHET!J424+OTCHET!J425+OTCHET!J426</f>
        <v>0</v>
      </c>
      <c r="I59" s="907">
        <f>+OTCHET!K422+OTCHET!K423+OTCHET!K424+OTCHET!K425+OTCHET!K426</f>
        <v>0</v>
      </c>
      <c r="J59" s="836"/>
      <c r="K59" s="908" t="s">
        <v>344</v>
      </c>
      <c r="L59" s="851"/>
      <c r="M59" s="852"/>
      <c r="N59" s="853"/>
      <c r="O59" s="853"/>
      <c r="P59" s="853"/>
      <c r="Q59" s="853"/>
      <c r="R59" s="853"/>
      <c r="S59" s="853"/>
      <c r="T59" s="854"/>
      <c r="U59" s="853"/>
      <c r="V59" s="853"/>
    </row>
    <row r="60" spans="1:22" ht="15.6">
      <c r="A60" s="687">
        <v>150</v>
      </c>
      <c r="B60" s="909" t="s">
        <v>458</v>
      </c>
      <c r="C60" s="909" t="s">
        <v>334</v>
      </c>
      <c r="D60" s="910"/>
      <c r="E60" s="911">
        <f>OTCHET!E405</f>
        <v>0</v>
      </c>
      <c r="F60" s="911">
        <f t="shared" si="2"/>
        <v>0</v>
      </c>
      <c r="G60" s="912">
        <f>OTCHET!I405</f>
        <v>0</v>
      </c>
      <c r="H60" s="913">
        <f>OTCHET!J405</f>
        <v>0</v>
      </c>
      <c r="I60" s="913">
        <f>OTCHET!K405</f>
        <v>0</v>
      </c>
      <c r="J60" s="836"/>
      <c r="K60" s="914" t="s">
        <v>334</v>
      </c>
      <c r="L60" s="851"/>
      <c r="M60" s="852"/>
      <c r="N60" s="853"/>
      <c r="O60" s="853"/>
      <c r="P60" s="853"/>
      <c r="Q60" s="853"/>
      <c r="R60" s="853"/>
      <c r="S60" s="853"/>
      <c r="T60" s="854"/>
      <c r="U60" s="853"/>
      <c r="V60" s="853"/>
    </row>
    <row r="61" spans="1:22" ht="15.75" hidden="1" customHeight="1">
      <c r="A61" s="687">
        <v>160</v>
      </c>
      <c r="B61" s="915"/>
      <c r="C61" s="916"/>
      <c r="D61" s="864"/>
      <c r="E61" s="897"/>
      <c r="F61" s="897">
        <f t="shared" si="2"/>
        <v>0</v>
      </c>
      <c r="G61" s="898"/>
      <c r="H61" s="899"/>
      <c r="I61" s="899"/>
      <c r="J61" s="836"/>
      <c r="K61" s="900"/>
      <c r="L61" s="851"/>
      <c r="M61" s="852"/>
      <c r="N61" s="853"/>
      <c r="O61" s="853"/>
      <c r="P61" s="853"/>
      <c r="Q61" s="853"/>
      <c r="R61" s="853"/>
      <c r="S61" s="853"/>
      <c r="T61" s="854"/>
      <c r="U61" s="853"/>
      <c r="V61" s="853"/>
    </row>
    <row r="62" spans="1:22" ht="15.6">
      <c r="A62" s="884">
        <v>162</v>
      </c>
      <c r="B62" s="917" t="s">
        <v>713</v>
      </c>
      <c r="C62" s="838" t="s">
        <v>843</v>
      </c>
      <c r="D62" s="917"/>
      <c r="E62" s="839">
        <f>OTCHET!E412</f>
        <v>0</v>
      </c>
      <c r="F62" s="839">
        <f t="shared" si="2"/>
        <v>0</v>
      </c>
      <c r="G62" s="840">
        <f>OTCHET!I412</f>
        <v>0</v>
      </c>
      <c r="H62" s="841">
        <f>OTCHET!J412</f>
        <v>0</v>
      </c>
      <c r="I62" s="841">
        <f>OTCHET!K412</f>
        <v>0</v>
      </c>
      <c r="J62" s="836"/>
      <c r="K62" s="842" t="s">
        <v>843</v>
      </c>
      <c r="L62" s="851"/>
      <c r="M62" s="852"/>
      <c r="N62" s="853"/>
      <c r="O62" s="853"/>
      <c r="P62" s="853"/>
      <c r="Q62" s="853"/>
      <c r="R62" s="853"/>
      <c r="S62" s="853"/>
      <c r="T62" s="854"/>
      <c r="U62" s="853"/>
      <c r="V62" s="853"/>
    </row>
    <row r="63" spans="1:22" ht="18" thickBot="1">
      <c r="A63" s="687">
        <v>165</v>
      </c>
      <c r="B63" s="918" t="s">
        <v>2039</v>
      </c>
      <c r="C63" s="919" t="s">
        <v>367</v>
      </c>
      <c r="D63" s="920"/>
      <c r="E63" s="921">
        <f>+OTCHET!E249</f>
        <v>0</v>
      </c>
      <c r="F63" s="921">
        <f t="shared" si="2"/>
        <v>0</v>
      </c>
      <c r="G63" s="922">
        <f>+OTCHET!I249</f>
        <v>0</v>
      </c>
      <c r="H63" s="923">
        <f>+OTCHET!J249</f>
        <v>0</v>
      </c>
      <c r="I63" s="923">
        <f>+OTCHET!K249</f>
        <v>0</v>
      </c>
      <c r="J63" s="836"/>
      <c r="K63" s="924" t="s">
        <v>367</v>
      </c>
      <c r="L63" s="851"/>
      <c r="M63" s="852"/>
      <c r="N63" s="853"/>
      <c r="O63" s="853"/>
      <c r="P63" s="853"/>
      <c r="Q63" s="853"/>
      <c r="R63" s="853"/>
      <c r="S63" s="853"/>
      <c r="T63" s="854"/>
      <c r="U63" s="853"/>
      <c r="V63" s="853"/>
    </row>
    <row r="64" spans="1:22" ht="18" thickTop="1">
      <c r="A64" s="687">
        <v>175</v>
      </c>
      <c r="B64" s="925" t="s">
        <v>973</v>
      </c>
      <c r="C64" s="926"/>
      <c r="D64" s="926"/>
      <c r="E64" s="927">
        <f>+E22-E38+E56-E63</f>
        <v>0</v>
      </c>
      <c r="F64" s="927">
        <f>+F22-F38+F56-F63</f>
        <v>0</v>
      </c>
      <c r="G64" s="928">
        <f>+G22-G38+G56-G63</f>
        <v>0</v>
      </c>
      <c r="H64" s="929">
        <f>+H22-H38+H56-H63</f>
        <v>0</v>
      </c>
      <c r="I64" s="929">
        <f>+I22-I38+I56-I63</f>
        <v>0</v>
      </c>
      <c r="J64" s="836"/>
      <c r="K64" s="930"/>
      <c r="L64" s="851"/>
      <c r="M64" s="852"/>
      <c r="N64" s="853"/>
      <c r="O64" s="853"/>
      <c r="P64" s="853"/>
      <c r="Q64" s="853"/>
      <c r="R64" s="853"/>
      <c r="S64" s="853"/>
      <c r="T64" s="854"/>
      <c r="U64" s="853"/>
      <c r="V64" s="853"/>
    </row>
    <row r="65" spans="1:22" ht="12" hidden="1" customHeight="1">
      <c r="A65" s="687">
        <v>180</v>
      </c>
      <c r="B65" s="931">
        <f>+IF(+SUM(E$65:I$65)=0,0,"Контрола: дефицит/излишък = финансиране с обратен знак (V. + VІ. = 0)")</f>
        <v>0</v>
      </c>
      <c r="C65" s="932"/>
      <c r="D65" s="932"/>
      <c r="E65" s="933">
        <f>+E$64+E$66</f>
        <v>0</v>
      </c>
      <c r="F65" s="933">
        <f>+F$64+F$66</f>
        <v>0</v>
      </c>
      <c r="G65" s="934">
        <f>+G$64+G$66</f>
        <v>0</v>
      </c>
      <c r="H65" s="934">
        <f>+H$64+H$66</f>
        <v>0</v>
      </c>
      <c r="I65" s="934">
        <f>+I$64+I$66</f>
        <v>0</v>
      </c>
      <c r="J65" s="836"/>
      <c r="K65" s="935"/>
      <c r="L65" s="851"/>
      <c r="M65" s="852"/>
      <c r="N65" s="853"/>
      <c r="O65" s="853"/>
      <c r="P65" s="853"/>
      <c r="Q65" s="853"/>
      <c r="R65" s="853"/>
      <c r="S65" s="853"/>
      <c r="T65" s="854"/>
      <c r="U65" s="853"/>
      <c r="V65" s="853"/>
    </row>
    <row r="66" spans="1:22" ht="18" thickBot="1">
      <c r="A66" s="687">
        <v>185</v>
      </c>
      <c r="B66" s="760" t="s">
        <v>368</v>
      </c>
      <c r="C66" s="936" t="s">
        <v>51</v>
      </c>
      <c r="D66" s="936"/>
      <c r="E66" s="937">
        <f>SUM(+E68+E76+E77+E84+E85+E86+E89+E90+E91+E92+E93+E94+E95)</f>
        <v>0</v>
      </c>
      <c r="F66" s="937">
        <f>SUM(+F68+F76+F77+F84+F85+F86+F89+F90+F91+F92+F93+F94+F95)</f>
        <v>0</v>
      </c>
      <c r="G66" s="938">
        <f>SUM(+G68+G76+G77+G84+G85+G86+G89+G90+G91+G92+G93+G94+G95)</f>
        <v>0</v>
      </c>
      <c r="H66" s="939">
        <f>SUM(+H68+H76+H77+H84+H85+H86+H89+H90+H91+H92+H93+H94+H95)</f>
        <v>0</v>
      </c>
      <c r="I66" s="939">
        <f>SUM(+I68+I76+I77+I84+I85+I86+I89+I90+I91+I92+I93+I94+I95)</f>
        <v>0</v>
      </c>
      <c r="J66" s="836"/>
      <c r="K66" s="940" t="s">
        <v>51</v>
      </c>
      <c r="L66" s="851"/>
      <c r="M66" s="852"/>
      <c r="N66" s="853"/>
      <c r="O66" s="853"/>
      <c r="P66" s="853"/>
      <c r="Q66" s="853"/>
      <c r="R66" s="853"/>
      <c r="S66" s="853"/>
      <c r="T66" s="854"/>
      <c r="U66" s="853"/>
      <c r="V66" s="853"/>
    </row>
    <row r="67" spans="1:22" ht="16.2" hidden="1" thickTop="1">
      <c r="A67" s="687">
        <v>190</v>
      </c>
      <c r="B67" s="941"/>
      <c r="C67" s="941"/>
      <c r="D67" s="941"/>
      <c r="E67" s="942"/>
      <c r="F67" s="943">
        <f>+G67+H67+I67</f>
        <v>0</v>
      </c>
      <c r="G67" s="944"/>
      <c r="H67" s="945"/>
      <c r="I67" s="945"/>
      <c r="J67" s="836"/>
      <c r="K67" s="946"/>
      <c r="L67" s="851"/>
      <c r="M67" s="852"/>
      <c r="N67" s="853"/>
      <c r="O67" s="853"/>
      <c r="P67" s="853"/>
      <c r="Q67" s="853"/>
      <c r="R67" s="853"/>
      <c r="S67" s="853"/>
      <c r="T67" s="854"/>
      <c r="U67" s="853"/>
      <c r="V67" s="853"/>
    </row>
    <row r="68" spans="1:22" ht="16.2" thickTop="1">
      <c r="A68" s="947">
        <v>195</v>
      </c>
      <c r="B68" s="858" t="s">
        <v>52</v>
      </c>
      <c r="C68" s="776" t="s">
        <v>70</v>
      </c>
      <c r="D68" s="858"/>
      <c r="E68" s="905">
        <f>SUM(E69:E75)</f>
        <v>0</v>
      </c>
      <c r="F68" s="905">
        <f>SUM(F69:F75)</f>
        <v>0</v>
      </c>
      <c r="G68" s="906">
        <f>SUM(G69:G75)</f>
        <v>0</v>
      </c>
      <c r="H68" s="907">
        <f>SUM(H69:H75)</f>
        <v>0</v>
      </c>
      <c r="I68" s="907">
        <f>SUM(I69:I75)</f>
        <v>0</v>
      </c>
      <c r="J68" s="836"/>
      <c r="K68" s="908" t="s">
        <v>70</v>
      </c>
      <c r="L68" s="948"/>
      <c r="M68" s="852"/>
      <c r="N68" s="853"/>
      <c r="O68" s="853"/>
      <c r="P68" s="853"/>
      <c r="Q68" s="853"/>
      <c r="R68" s="853"/>
      <c r="S68" s="853"/>
      <c r="T68" s="854"/>
      <c r="U68" s="853"/>
      <c r="V68" s="853"/>
    </row>
    <row r="69" spans="1:22" ht="15.6">
      <c r="A69" s="949">
        <v>200</v>
      </c>
      <c r="B69" s="950" t="s">
        <v>53</v>
      </c>
      <c r="C69" s="950" t="s">
        <v>345</v>
      </c>
      <c r="D69" s="950"/>
      <c r="E69" s="951">
        <f>+OTCHET!E482+OTCHET!E483+OTCHET!E486+OTCHET!E487+OTCHET!E490+OTCHET!E491+OTCHET!E495</f>
        <v>0</v>
      </c>
      <c r="F69" s="951">
        <f t="shared" ref="F69:F76" si="3">+G69+H69+I69</f>
        <v>0</v>
      </c>
      <c r="G69" s="952">
        <f>+OTCHET!I482+OTCHET!I483+OTCHET!I486+OTCHET!I487+OTCHET!I490+OTCHET!I491+OTCHET!I495</f>
        <v>0</v>
      </c>
      <c r="H69" s="953">
        <f>+OTCHET!J482+OTCHET!J483+OTCHET!J486+OTCHET!J487+OTCHET!J490+OTCHET!J491+OTCHET!J495</f>
        <v>0</v>
      </c>
      <c r="I69" s="953">
        <f>+OTCHET!K482+OTCHET!K483+OTCHET!K486+OTCHET!K487+OTCHET!K490+OTCHET!K491+OTCHET!K495</f>
        <v>0</v>
      </c>
      <c r="J69" s="836"/>
      <c r="K69" s="954" t="s">
        <v>345</v>
      </c>
      <c r="L69" s="955"/>
      <c r="M69" s="852"/>
      <c r="N69" s="853"/>
      <c r="O69" s="853"/>
      <c r="P69" s="853"/>
      <c r="Q69" s="853"/>
      <c r="R69" s="853"/>
      <c r="S69" s="853"/>
      <c r="T69" s="854"/>
      <c r="U69" s="853"/>
      <c r="V69" s="853"/>
    </row>
    <row r="70" spans="1:22" ht="15.6">
      <c r="A70" s="949">
        <v>205</v>
      </c>
      <c r="B70" s="956" t="s">
        <v>54</v>
      </c>
      <c r="C70" s="956" t="s">
        <v>346</v>
      </c>
      <c r="D70" s="956"/>
      <c r="E70" s="957">
        <f>+OTCHET!E484+OTCHET!E485+OTCHET!E488+OTCHET!E489+OTCHET!E492+OTCHET!E493+OTCHET!E494+OTCHET!E496</f>
        <v>0</v>
      </c>
      <c r="F70" s="957">
        <f t="shared" si="3"/>
        <v>0</v>
      </c>
      <c r="G70" s="958">
        <f>+OTCHET!I484+OTCHET!I485+OTCHET!I488+OTCHET!I489+OTCHET!I492+OTCHET!I493+OTCHET!I494+OTCHET!I496</f>
        <v>0</v>
      </c>
      <c r="H70" s="959">
        <f>+OTCHET!J484+OTCHET!J485+OTCHET!J488+OTCHET!J489+OTCHET!J492+OTCHET!J493+OTCHET!J494+OTCHET!J496</f>
        <v>0</v>
      </c>
      <c r="I70" s="959">
        <f>+OTCHET!K484+OTCHET!K485+OTCHET!K488+OTCHET!K489+OTCHET!K492+OTCHET!K493+OTCHET!K494+OTCHET!K496</f>
        <v>0</v>
      </c>
      <c r="J70" s="836"/>
      <c r="K70" s="960" t="s">
        <v>346</v>
      </c>
      <c r="L70" s="955"/>
      <c r="M70" s="852"/>
      <c r="N70" s="853"/>
      <c r="O70" s="853"/>
      <c r="P70" s="853"/>
      <c r="Q70" s="853"/>
      <c r="R70" s="853"/>
      <c r="S70" s="853"/>
      <c r="T70" s="854"/>
      <c r="U70" s="853"/>
      <c r="V70" s="853"/>
    </row>
    <row r="71" spans="1:22" ht="15.6">
      <c r="A71" s="949">
        <v>210</v>
      </c>
      <c r="B71" s="956" t="s">
        <v>55</v>
      </c>
      <c r="C71" s="956" t="s">
        <v>844</v>
      </c>
      <c r="D71" s="956"/>
      <c r="E71" s="957">
        <f>+OTCHET!E497</f>
        <v>0</v>
      </c>
      <c r="F71" s="957">
        <f t="shared" si="3"/>
        <v>0</v>
      </c>
      <c r="G71" s="958">
        <f>+OTCHET!I497</f>
        <v>0</v>
      </c>
      <c r="H71" s="959">
        <f>+OTCHET!J497</f>
        <v>0</v>
      </c>
      <c r="I71" s="959">
        <f>+OTCHET!K497</f>
        <v>0</v>
      </c>
      <c r="J71" s="836"/>
      <c r="K71" s="960" t="s">
        <v>844</v>
      </c>
      <c r="L71" s="955"/>
      <c r="M71" s="852"/>
      <c r="N71" s="853"/>
      <c r="O71" s="853"/>
      <c r="P71" s="853"/>
      <c r="Q71" s="853"/>
      <c r="R71" s="853"/>
      <c r="S71" s="853"/>
      <c r="T71" s="854"/>
      <c r="U71" s="853"/>
      <c r="V71" s="853"/>
    </row>
    <row r="72" spans="1:22" ht="15.6">
      <c r="A72" s="949">
        <v>215</v>
      </c>
      <c r="B72" s="956" t="s">
        <v>974</v>
      </c>
      <c r="C72" s="956" t="s">
        <v>845</v>
      </c>
      <c r="D72" s="956"/>
      <c r="E72" s="957">
        <f>+OTCHET!E502</f>
        <v>0</v>
      </c>
      <c r="F72" s="957">
        <f t="shared" si="3"/>
        <v>0</v>
      </c>
      <c r="G72" s="958">
        <f>+OTCHET!I502</f>
        <v>0</v>
      </c>
      <c r="H72" s="959">
        <f>+OTCHET!J502</f>
        <v>0</v>
      </c>
      <c r="I72" s="959">
        <f>+OTCHET!K502</f>
        <v>0</v>
      </c>
      <c r="J72" s="836"/>
      <c r="K72" s="960" t="s">
        <v>845</v>
      </c>
      <c r="L72" s="955"/>
      <c r="M72" s="852"/>
      <c r="N72" s="853"/>
      <c r="O72" s="853"/>
      <c r="P72" s="853"/>
      <c r="Q72" s="853"/>
      <c r="R72" s="853"/>
      <c r="S72" s="853"/>
      <c r="T72" s="854"/>
      <c r="U72" s="853"/>
      <c r="V72" s="853"/>
    </row>
    <row r="73" spans="1:22" ht="15.6">
      <c r="A73" s="949">
        <v>220</v>
      </c>
      <c r="B73" s="956" t="s">
        <v>56</v>
      </c>
      <c r="C73" s="956" t="s">
        <v>347</v>
      </c>
      <c r="D73" s="956"/>
      <c r="E73" s="957">
        <f>+OTCHET!E542</f>
        <v>0</v>
      </c>
      <c r="F73" s="957">
        <f t="shared" si="3"/>
        <v>0</v>
      </c>
      <c r="G73" s="958">
        <f>+OTCHET!I542</f>
        <v>0</v>
      </c>
      <c r="H73" s="959">
        <f>+OTCHET!J542</f>
        <v>0</v>
      </c>
      <c r="I73" s="959">
        <f>+OTCHET!K542</f>
        <v>0</v>
      </c>
      <c r="J73" s="836"/>
      <c r="K73" s="960" t="s">
        <v>347</v>
      </c>
      <c r="L73" s="955"/>
      <c r="M73" s="852"/>
      <c r="N73" s="853"/>
      <c r="O73" s="853"/>
      <c r="P73" s="853"/>
      <c r="Q73" s="853"/>
      <c r="R73" s="853"/>
      <c r="S73" s="853"/>
      <c r="T73" s="854"/>
      <c r="U73" s="853"/>
      <c r="V73" s="853"/>
    </row>
    <row r="74" spans="1:22" ht="15.6">
      <c r="A74" s="949">
        <v>230</v>
      </c>
      <c r="B74" s="961" t="s">
        <v>358</v>
      </c>
      <c r="C74" s="961" t="s">
        <v>348</v>
      </c>
      <c r="D74" s="961"/>
      <c r="E74" s="957">
        <f>+OTCHET!E581+OTCHET!E582</f>
        <v>0</v>
      </c>
      <c r="F74" s="957">
        <f t="shared" si="3"/>
        <v>0</v>
      </c>
      <c r="G74" s="958">
        <f>+OTCHET!I581+OTCHET!I582</f>
        <v>0</v>
      </c>
      <c r="H74" s="959">
        <f>+OTCHET!J581+OTCHET!J582</f>
        <v>0</v>
      </c>
      <c r="I74" s="959">
        <f>+OTCHET!K581+OTCHET!K582</f>
        <v>0</v>
      </c>
      <c r="J74" s="836"/>
      <c r="K74" s="960" t="s">
        <v>348</v>
      </c>
      <c r="L74" s="955"/>
      <c r="M74" s="852"/>
      <c r="N74" s="853"/>
      <c r="O74" s="853"/>
      <c r="P74" s="853"/>
      <c r="Q74" s="853"/>
      <c r="R74" s="853"/>
      <c r="S74" s="853"/>
      <c r="T74" s="854"/>
      <c r="U74" s="853"/>
      <c r="V74" s="853"/>
    </row>
    <row r="75" spans="1:22" ht="15.6">
      <c r="A75" s="949">
        <v>235</v>
      </c>
      <c r="B75" s="962" t="s">
        <v>58</v>
      </c>
      <c r="C75" s="962" t="s">
        <v>349</v>
      </c>
      <c r="D75" s="962"/>
      <c r="E75" s="963">
        <f>+OTCHET!E583+OTCHET!E584+OTCHET!E585</f>
        <v>0</v>
      </c>
      <c r="F75" s="963">
        <f t="shared" si="3"/>
        <v>0</v>
      </c>
      <c r="G75" s="964">
        <f>+OTCHET!I583+OTCHET!I584+OTCHET!I585</f>
        <v>0</v>
      </c>
      <c r="H75" s="965">
        <f>+OTCHET!J583+OTCHET!J584+OTCHET!J585</f>
        <v>0</v>
      </c>
      <c r="I75" s="965">
        <f>+OTCHET!K583+OTCHET!K584+OTCHET!K585</f>
        <v>0</v>
      </c>
      <c r="J75" s="836"/>
      <c r="K75" s="966" t="s">
        <v>349</v>
      </c>
      <c r="L75" s="955"/>
      <c r="M75" s="852"/>
      <c r="N75" s="853"/>
      <c r="O75" s="853"/>
      <c r="P75" s="853"/>
      <c r="Q75" s="853"/>
      <c r="R75" s="853"/>
      <c r="S75" s="853"/>
      <c r="T75" s="854"/>
      <c r="U75" s="853"/>
      <c r="V75" s="853"/>
    </row>
    <row r="76" spans="1:22" ht="15.6">
      <c r="A76" s="949">
        <v>240</v>
      </c>
      <c r="B76" s="864" t="s">
        <v>57</v>
      </c>
      <c r="C76" s="865" t="s">
        <v>846</v>
      </c>
      <c r="D76" s="864"/>
      <c r="E76" s="897">
        <f>OTCHET!E461</f>
        <v>0</v>
      </c>
      <c r="F76" s="897">
        <f t="shared" si="3"/>
        <v>0</v>
      </c>
      <c r="G76" s="898">
        <f>OTCHET!I461</f>
        <v>0</v>
      </c>
      <c r="H76" s="899">
        <f>OTCHET!J461</f>
        <v>0</v>
      </c>
      <c r="I76" s="899">
        <f>OTCHET!K461</f>
        <v>0</v>
      </c>
      <c r="J76" s="836"/>
      <c r="K76" s="900" t="s">
        <v>846</v>
      </c>
      <c r="L76" s="955"/>
      <c r="M76" s="852"/>
      <c r="N76" s="853"/>
      <c r="O76" s="853"/>
      <c r="P76" s="853"/>
      <c r="Q76" s="853"/>
      <c r="R76" s="853"/>
      <c r="S76" s="853"/>
      <c r="T76" s="854"/>
      <c r="U76" s="853"/>
      <c r="V76" s="853"/>
    </row>
    <row r="77" spans="1:22" ht="15.6">
      <c r="A77" s="949">
        <v>245</v>
      </c>
      <c r="B77" s="858" t="s">
        <v>59</v>
      </c>
      <c r="C77" s="776" t="s">
        <v>71</v>
      </c>
      <c r="D77" s="858"/>
      <c r="E77" s="905">
        <f>SUM(E78:E83)</f>
        <v>0</v>
      </c>
      <c r="F77" s="905">
        <f>SUM(F78:F83)</f>
        <v>0</v>
      </c>
      <c r="G77" s="906">
        <f>SUM(G78:G83)</f>
        <v>0</v>
      </c>
      <c r="H77" s="907">
        <f>SUM(H78:H83)</f>
        <v>0</v>
      </c>
      <c r="I77" s="907">
        <f>SUM(I78:I83)</f>
        <v>0</v>
      </c>
      <c r="J77" s="836"/>
      <c r="K77" s="908" t="s">
        <v>71</v>
      </c>
      <c r="L77" s="955"/>
      <c r="M77" s="852"/>
      <c r="N77" s="853"/>
      <c r="O77" s="853"/>
      <c r="P77" s="853"/>
      <c r="Q77" s="853"/>
      <c r="R77" s="853"/>
      <c r="S77" s="853"/>
      <c r="T77" s="854"/>
      <c r="U77" s="853"/>
      <c r="V77" s="853"/>
    </row>
    <row r="78" spans="1:22" ht="15.6">
      <c r="A78" s="949">
        <v>250</v>
      </c>
      <c r="B78" s="950" t="s">
        <v>60</v>
      </c>
      <c r="C78" s="950" t="s">
        <v>350</v>
      </c>
      <c r="D78" s="950"/>
      <c r="E78" s="951">
        <f>+OTCHET!E466+OTCHET!E469</f>
        <v>0</v>
      </c>
      <c r="F78" s="951">
        <f t="shared" ref="F78:F85" si="4">+G78+H78+I78</f>
        <v>0</v>
      </c>
      <c r="G78" s="952">
        <f>+OTCHET!I466+OTCHET!I469</f>
        <v>0</v>
      </c>
      <c r="H78" s="953">
        <f>+OTCHET!J466+OTCHET!J469</f>
        <v>0</v>
      </c>
      <c r="I78" s="953">
        <f>+OTCHET!K466+OTCHET!K469</f>
        <v>0</v>
      </c>
      <c r="J78" s="836"/>
      <c r="K78" s="954" t="s">
        <v>350</v>
      </c>
      <c r="L78" s="955"/>
      <c r="M78" s="852"/>
      <c r="N78" s="853"/>
      <c r="O78" s="853"/>
      <c r="P78" s="853"/>
      <c r="Q78" s="853"/>
      <c r="R78" s="853"/>
      <c r="S78" s="853"/>
      <c r="T78" s="854"/>
      <c r="U78" s="853"/>
      <c r="V78" s="853"/>
    </row>
    <row r="79" spans="1:22" ht="15.6">
      <c r="A79" s="949">
        <v>260</v>
      </c>
      <c r="B79" s="956" t="s">
        <v>61</v>
      </c>
      <c r="C79" s="956" t="s">
        <v>351</v>
      </c>
      <c r="D79" s="956"/>
      <c r="E79" s="957">
        <f>+OTCHET!E467+OTCHET!E470</f>
        <v>0</v>
      </c>
      <c r="F79" s="957">
        <f t="shared" si="4"/>
        <v>0</v>
      </c>
      <c r="G79" s="958">
        <f>+OTCHET!I467+OTCHET!I470</f>
        <v>0</v>
      </c>
      <c r="H79" s="959">
        <f>+OTCHET!J467+OTCHET!J470</f>
        <v>0</v>
      </c>
      <c r="I79" s="959">
        <f>+OTCHET!K467+OTCHET!K470</f>
        <v>0</v>
      </c>
      <c r="J79" s="836"/>
      <c r="K79" s="960" t="s">
        <v>351</v>
      </c>
      <c r="L79" s="955"/>
      <c r="M79" s="852"/>
      <c r="N79" s="853"/>
      <c r="O79" s="853"/>
      <c r="P79" s="853"/>
      <c r="Q79" s="853"/>
      <c r="R79" s="853"/>
      <c r="S79" s="853"/>
      <c r="T79" s="854"/>
      <c r="U79" s="853"/>
      <c r="V79" s="853"/>
    </row>
    <row r="80" spans="1:22" ht="15.6">
      <c r="A80" s="949">
        <v>265</v>
      </c>
      <c r="B80" s="956" t="s">
        <v>975</v>
      </c>
      <c r="C80" s="956" t="s">
        <v>352</v>
      </c>
      <c r="D80" s="956"/>
      <c r="E80" s="957">
        <f>OTCHET!E471</f>
        <v>0</v>
      </c>
      <c r="F80" s="957">
        <f t="shared" si="4"/>
        <v>0</v>
      </c>
      <c r="G80" s="958">
        <f>OTCHET!I471</f>
        <v>0</v>
      </c>
      <c r="H80" s="959">
        <f>OTCHET!J471</f>
        <v>0</v>
      </c>
      <c r="I80" s="959">
        <f>OTCHET!K471</f>
        <v>0</v>
      </c>
      <c r="J80" s="836"/>
      <c r="K80" s="960" t="s">
        <v>352</v>
      </c>
      <c r="L80" s="955"/>
      <c r="M80" s="852"/>
      <c r="N80" s="853"/>
      <c r="O80" s="853"/>
      <c r="P80" s="853"/>
      <c r="Q80" s="853"/>
      <c r="R80" s="853"/>
      <c r="S80" s="853"/>
      <c r="T80" s="854"/>
      <c r="U80" s="853"/>
      <c r="V80" s="853"/>
    </row>
    <row r="81" spans="1:22" ht="15.75" hidden="1" customHeight="1">
      <c r="A81" s="949"/>
      <c r="B81" s="956"/>
      <c r="C81" s="956"/>
      <c r="D81" s="956"/>
      <c r="E81" s="957"/>
      <c r="F81" s="957">
        <f t="shared" si="4"/>
        <v>0</v>
      </c>
      <c r="G81" s="958"/>
      <c r="H81" s="959"/>
      <c r="I81" s="959"/>
      <c r="J81" s="836"/>
      <c r="K81" s="960"/>
      <c r="L81" s="955"/>
      <c r="M81" s="852"/>
      <c r="N81" s="853"/>
      <c r="O81" s="853"/>
      <c r="P81" s="853"/>
      <c r="Q81" s="853"/>
      <c r="R81" s="853"/>
      <c r="S81" s="853"/>
      <c r="T81" s="854"/>
      <c r="U81" s="853"/>
      <c r="V81" s="853"/>
    </row>
    <row r="82" spans="1:22" ht="15.6">
      <c r="A82" s="949">
        <v>270</v>
      </c>
      <c r="B82" s="956" t="s">
        <v>455</v>
      </c>
      <c r="C82" s="956" t="s">
        <v>353</v>
      </c>
      <c r="D82" s="956"/>
      <c r="E82" s="957">
        <f>+OTCHET!E479</f>
        <v>0</v>
      </c>
      <c r="F82" s="957">
        <f t="shared" si="4"/>
        <v>0</v>
      </c>
      <c r="G82" s="958">
        <f>+OTCHET!I479</f>
        <v>0</v>
      </c>
      <c r="H82" s="959">
        <f>+OTCHET!J479</f>
        <v>0</v>
      </c>
      <c r="I82" s="959">
        <f>+OTCHET!K479</f>
        <v>0</v>
      </c>
      <c r="J82" s="836"/>
      <c r="K82" s="960" t="s">
        <v>353</v>
      </c>
      <c r="L82" s="955"/>
      <c r="M82" s="852"/>
      <c r="N82" s="853"/>
      <c r="O82" s="853"/>
      <c r="P82" s="853"/>
      <c r="Q82" s="853"/>
      <c r="R82" s="853"/>
      <c r="S82" s="853"/>
      <c r="T82" s="854"/>
      <c r="U82" s="853"/>
      <c r="V82" s="853"/>
    </row>
    <row r="83" spans="1:22" ht="15.6">
      <c r="A83" s="949">
        <v>275</v>
      </c>
      <c r="B83" s="967" t="s">
        <v>454</v>
      </c>
      <c r="C83" s="967" t="s">
        <v>354</v>
      </c>
      <c r="D83" s="967"/>
      <c r="E83" s="963">
        <f>+OTCHET!E480</f>
        <v>0</v>
      </c>
      <c r="F83" s="963">
        <f t="shared" si="4"/>
        <v>0</v>
      </c>
      <c r="G83" s="964">
        <f>+OTCHET!I480</f>
        <v>0</v>
      </c>
      <c r="H83" s="965">
        <f>+OTCHET!J480</f>
        <v>0</v>
      </c>
      <c r="I83" s="965">
        <f>+OTCHET!K480</f>
        <v>0</v>
      </c>
      <c r="J83" s="836"/>
      <c r="K83" s="966" t="s">
        <v>354</v>
      </c>
      <c r="L83" s="955"/>
      <c r="M83" s="852"/>
      <c r="N83" s="853"/>
      <c r="O83" s="853"/>
      <c r="P83" s="853"/>
      <c r="Q83" s="853"/>
      <c r="R83" s="853"/>
      <c r="S83" s="853"/>
      <c r="T83" s="854"/>
      <c r="U83" s="853"/>
      <c r="V83" s="853"/>
    </row>
    <row r="84" spans="1:22" ht="15.6">
      <c r="A84" s="949">
        <v>280</v>
      </c>
      <c r="B84" s="864" t="s">
        <v>976</v>
      </c>
      <c r="C84" s="865" t="s">
        <v>847</v>
      </c>
      <c r="D84" s="864"/>
      <c r="E84" s="897">
        <f>OTCHET!E535</f>
        <v>0</v>
      </c>
      <c r="F84" s="897">
        <f t="shared" si="4"/>
        <v>0</v>
      </c>
      <c r="G84" s="898">
        <f>OTCHET!I535</f>
        <v>0</v>
      </c>
      <c r="H84" s="899">
        <f>OTCHET!J535</f>
        <v>0</v>
      </c>
      <c r="I84" s="899">
        <f>OTCHET!K535</f>
        <v>0</v>
      </c>
      <c r="J84" s="836"/>
      <c r="K84" s="900" t="s">
        <v>847</v>
      </c>
      <c r="L84" s="955"/>
      <c r="M84" s="852"/>
      <c r="N84" s="853"/>
      <c r="O84" s="853"/>
      <c r="P84" s="853"/>
      <c r="Q84" s="853"/>
      <c r="R84" s="853"/>
      <c r="S84" s="853"/>
      <c r="T84" s="854"/>
      <c r="U84" s="853"/>
      <c r="V84" s="853"/>
    </row>
    <row r="85" spans="1:22" ht="15.6">
      <c r="A85" s="949">
        <v>285</v>
      </c>
      <c r="B85" s="856" t="s">
        <v>977</v>
      </c>
      <c r="C85" s="857" t="s">
        <v>848</v>
      </c>
      <c r="D85" s="856"/>
      <c r="E85" s="901">
        <f>OTCHET!E536</f>
        <v>0</v>
      </c>
      <c r="F85" s="901">
        <f t="shared" si="4"/>
        <v>0</v>
      </c>
      <c r="G85" s="902">
        <f>OTCHET!I536</f>
        <v>0</v>
      </c>
      <c r="H85" s="903">
        <f>OTCHET!J536</f>
        <v>0</v>
      </c>
      <c r="I85" s="903">
        <f>OTCHET!K536</f>
        <v>0</v>
      </c>
      <c r="J85" s="836"/>
      <c r="K85" s="904" t="s">
        <v>848</v>
      </c>
      <c r="L85" s="955"/>
      <c r="M85" s="852"/>
      <c r="N85" s="853"/>
      <c r="O85" s="853"/>
      <c r="P85" s="853"/>
      <c r="Q85" s="853"/>
      <c r="R85" s="853"/>
      <c r="S85" s="853"/>
      <c r="T85" s="854"/>
      <c r="U85" s="853"/>
      <c r="V85" s="853"/>
    </row>
    <row r="86" spans="1:22" ht="15.6">
      <c r="A86" s="949">
        <v>290</v>
      </c>
      <c r="B86" s="858" t="s">
        <v>854</v>
      </c>
      <c r="C86" s="776" t="s">
        <v>311</v>
      </c>
      <c r="D86" s="858"/>
      <c r="E86" s="905">
        <f>+E87+E88</f>
        <v>0</v>
      </c>
      <c r="F86" s="905">
        <f>+F87+F88</f>
        <v>0</v>
      </c>
      <c r="G86" s="906">
        <f>+G87+G88</f>
        <v>0</v>
      </c>
      <c r="H86" s="907">
        <f>+H87+H88</f>
        <v>0</v>
      </c>
      <c r="I86" s="907">
        <f>+I87+I88</f>
        <v>0</v>
      </c>
      <c r="J86" s="836"/>
      <c r="K86" s="908" t="s">
        <v>311</v>
      </c>
      <c r="L86" s="955"/>
      <c r="M86" s="852"/>
      <c r="N86" s="853"/>
      <c r="O86" s="853"/>
      <c r="P86" s="853"/>
      <c r="Q86" s="853"/>
      <c r="R86" s="853"/>
      <c r="S86" s="853"/>
      <c r="T86" s="854"/>
      <c r="U86" s="853"/>
      <c r="V86" s="853"/>
    </row>
    <row r="87" spans="1:22" ht="15.6">
      <c r="A87" s="949">
        <v>295</v>
      </c>
      <c r="B87" s="950" t="s">
        <v>853</v>
      </c>
      <c r="C87" s="950" t="s">
        <v>312</v>
      </c>
      <c r="D87" s="968"/>
      <c r="E87" s="951">
        <f>+OTCHET!E503+OTCHET!E512+OTCHET!E516+OTCHET!E543</f>
        <v>0</v>
      </c>
      <c r="F87" s="951">
        <f t="shared" ref="F87:F96" si="5">+G87+H87+I87</f>
        <v>0</v>
      </c>
      <c r="G87" s="952">
        <f>+OTCHET!I503+OTCHET!I512+OTCHET!I516+OTCHET!I543</f>
        <v>0</v>
      </c>
      <c r="H87" s="953">
        <f>+OTCHET!J503+OTCHET!J512+OTCHET!J516+OTCHET!J543</f>
        <v>0</v>
      </c>
      <c r="I87" s="953">
        <f>+OTCHET!K503+OTCHET!K512+OTCHET!K516+OTCHET!K543</f>
        <v>0</v>
      </c>
      <c r="J87" s="836"/>
      <c r="K87" s="954" t="s">
        <v>312</v>
      </c>
      <c r="L87" s="955"/>
      <c r="M87" s="852"/>
      <c r="N87" s="853"/>
      <c r="O87" s="853"/>
      <c r="P87" s="853"/>
      <c r="Q87" s="853"/>
      <c r="R87" s="853"/>
      <c r="S87" s="853"/>
      <c r="T87" s="854"/>
      <c r="U87" s="853"/>
      <c r="V87" s="853"/>
    </row>
    <row r="88" spans="1:22" ht="15.6">
      <c r="A88" s="949">
        <v>300</v>
      </c>
      <c r="B88" s="967" t="s">
        <v>63</v>
      </c>
      <c r="C88" s="967" t="s">
        <v>177</v>
      </c>
      <c r="D88" s="969"/>
      <c r="E88" s="963">
        <f>+OTCHET!E521+OTCHET!E524+OTCHET!E544</f>
        <v>0</v>
      </c>
      <c r="F88" s="963">
        <f t="shared" si="5"/>
        <v>0</v>
      </c>
      <c r="G88" s="964">
        <f>+OTCHET!I521+OTCHET!I524+OTCHET!I544</f>
        <v>0</v>
      </c>
      <c r="H88" s="965">
        <f>+OTCHET!J521+OTCHET!J524+OTCHET!J544</f>
        <v>0</v>
      </c>
      <c r="I88" s="965">
        <f>+OTCHET!K521+OTCHET!K524+OTCHET!K544</f>
        <v>0</v>
      </c>
      <c r="J88" s="836"/>
      <c r="K88" s="966" t="s">
        <v>177</v>
      </c>
      <c r="L88" s="955"/>
      <c r="M88" s="852"/>
      <c r="N88" s="853"/>
      <c r="O88" s="853"/>
      <c r="P88" s="853"/>
      <c r="Q88" s="853"/>
      <c r="R88" s="853"/>
      <c r="S88" s="853"/>
      <c r="T88" s="854"/>
      <c r="U88" s="853"/>
      <c r="V88" s="853"/>
    </row>
    <row r="89" spans="1:22" ht="15.6">
      <c r="A89" s="949">
        <v>310</v>
      </c>
      <c r="B89" s="864" t="s">
        <v>714</v>
      </c>
      <c r="C89" s="865" t="s">
        <v>849</v>
      </c>
      <c r="D89" s="970"/>
      <c r="E89" s="897">
        <f>OTCHET!E531</f>
        <v>0</v>
      </c>
      <c r="F89" s="897">
        <f t="shared" si="5"/>
        <v>0</v>
      </c>
      <c r="G89" s="898">
        <f>OTCHET!I531</f>
        <v>0</v>
      </c>
      <c r="H89" s="899">
        <f>OTCHET!J531</f>
        <v>0</v>
      </c>
      <c r="I89" s="899">
        <f>OTCHET!K531</f>
        <v>0</v>
      </c>
      <c r="J89" s="836"/>
      <c r="K89" s="900" t="s">
        <v>849</v>
      </c>
      <c r="L89" s="955"/>
      <c r="M89" s="852"/>
      <c r="N89" s="853"/>
      <c r="O89" s="853"/>
      <c r="P89" s="853"/>
      <c r="Q89" s="853"/>
      <c r="R89" s="853"/>
      <c r="S89" s="853"/>
      <c r="T89" s="854"/>
      <c r="U89" s="853"/>
      <c r="V89" s="853"/>
    </row>
    <row r="90" spans="1:22" ht="15.6">
      <c r="A90" s="949">
        <v>320</v>
      </c>
      <c r="B90" s="856" t="s">
        <v>852</v>
      </c>
      <c r="C90" s="857" t="s">
        <v>355</v>
      </c>
      <c r="D90" s="856"/>
      <c r="E90" s="901">
        <f>+OTCHET!E567+OTCHET!E568+OTCHET!E569+OTCHET!E570+OTCHET!E571+OTCHET!E572</f>
        <v>0</v>
      </c>
      <c r="F90" s="901">
        <f t="shared" si="5"/>
        <v>0</v>
      </c>
      <c r="G90" s="902">
        <f>+OTCHET!I567+OTCHET!I568+OTCHET!I569+OTCHET!I570+OTCHET!I571+OTCHET!I572</f>
        <v>0</v>
      </c>
      <c r="H90" s="903">
        <f>+OTCHET!J567+OTCHET!J568+OTCHET!J569+OTCHET!J570+OTCHET!J571+OTCHET!J572</f>
        <v>0</v>
      </c>
      <c r="I90" s="903">
        <f>+OTCHET!K567+OTCHET!K568+OTCHET!K569+OTCHET!K570+OTCHET!K571+OTCHET!K572</f>
        <v>0</v>
      </c>
      <c r="J90" s="836"/>
      <c r="K90" s="904" t="s">
        <v>355</v>
      </c>
      <c r="L90" s="955"/>
      <c r="M90" s="852"/>
      <c r="N90" s="853"/>
      <c r="O90" s="853"/>
      <c r="P90" s="853"/>
      <c r="Q90" s="853"/>
      <c r="R90" s="853"/>
      <c r="S90" s="853"/>
      <c r="T90" s="854"/>
      <c r="U90" s="853"/>
      <c r="V90" s="853"/>
    </row>
    <row r="91" spans="1:22" ht="15.6">
      <c r="A91" s="949">
        <v>330</v>
      </c>
      <c r="B91" s="971" t="s">
        <v>851</v>
      </c>
      <c r="C91" s="971" t="s">
        <v>356</v>
      </c>
      <c r="D91" s="971"/>
      <c r="E91" s="815">
        <f>+OTCHET!E573+OTCHET!E574+OTCHET!E575+OTCHET!E576+OTCHET!E577+OTCHET!E578+OTCHET!E579</f>
        <v>0</v>
      </c>
      <c r="F91" s="815">
        <f t="shared" si="5"/>
        <v>0</v>
      </c>
      <c r="G91" s="816">
        <f>+OTCHET!I573+OTCHET!I574+OTCHET!I575+OTCHET!I576+OTCHET!I577+OTCHET!I578+OTCHET!I579</f>
        <v>0</v>
      </c>
      <c r="H91" s="817">
        <f>+OTCHET!J573+OTCHET!J574+OTCHET!J575+OTCHET!J576+OTCHET!J577+OTCHET!J578+OTCHET!J579</f>
        <v>0</v>
      </c>
      <c r="I91" s="817">
        <f>+OTCHET!K573+OTCHET!K574+OTCHET!K575+OTCHET!K576+OTCHET!K577+OTCHET!K578+OTCHET!K579</f>
        <v>0</v>
      </c>
      <c r="J91" s="836"/>
      <c r="K91" s="818" t="s">
        <v>356</v>
      </c>
      <c r="L91" s="955"/>
      <c r="M91" s="852"/>
      <c r="N91" s="853"/>
      <c r="O91" s="853"/>
      <c r="P91" s="853"/>
      <c r="Q91" s="853"/>
      <c r="R91" s="853"/>
      <c r="S91" s="853"/>
      <c r="T91" s="854"/>
      <c r="U91" s="853"/>
      <c r="V91" s="853"/>
    </row>
    <row r="92" spans="1:22" ht="15.6">
      <c r="A92" s="949">
        <v>335</v>
      </c>
      <c r="B92" s="857" t="s">
        <v>850</v>
      </c>
      <c r="C92" s="857" t="s">
        <v>357</v>
      </c>
      <c r="D92" s="971"/>
      <c r="E92" s="815">
        <f>+OTCHET!E580</f>
        <v>0</v>
      </c>
      <c r="F92" s="815">
        <f t="shared" si="5"/>
        <v>0</v>
      </c>
      <c r="G92" s="816">
        <f>+OTCHET!I580</f>
        <v>0</v>
      </c>
      <c r="H92" s="817">
        <f>+OTCHET!J580</f>
        <v>0</v>
      </c>
      <c r="I92" s="817">
        <f>+OTCHET!K580</f>
        <v>0</v>
      </c>
      <c r="J92" s="836"/>
      <c r="K92" s="818" t="s">
        <v>357</v>
      </c>
      <c r="L92" s="955"/>
      <c r="M92" s="852"/>
      <c r="N92" s="853"/>
      <c r="O92" s="853"/>
      <c r="P92" s="853"/>
      <c r="Q92" s="853"/>
      <c r="R92" s="853"/>
      <c r="S92" s="853"/>
      <c r="T92" s="854"/>
      <c r="U92" s="853"/>
      <c r="V92" s="853"/>
    </row>
    <row r="93" spans="1:22" ht="15.6">
      <c r="A93" s="949">
        <v>340</v>
      </c>
      <c r="B93" s="857" t="s">
        <v>363</v>
      </c>
      <c r="C93" s="857" t="s">
        <v>364</v>
      </c>
      <c r="D93" s="857"/>
      <c r="E93" s="815">
        <f>+OTCHET!E587+OTCHET!E588</f>
        <v>0</v>
      </c>
      <c r="F93" s="815">
        <f t="shared" si="5"/>
        <v>0</v>
      </c>
      <c r="G93" s="816">
        <f>+OTCHET!I587+OTCHET!I588</f>
        <v>0</v>
      </c>
      <c r="H93" s="817">
        <f>+OTCHET!J587+OTCHET!J588</f>
        <v>0</v>
      </c>
      <c r="I93" s="817">
        <f>+OTCHET!K587+OTCHET!K588</f>
        <v>0</v>
      </c>
      <c r="J93" s="836"/>
      <c r="K93" s="818" t="s">
        <v>364</v>
      </c>
      <c r="L93" s="955"/>
      <c r="M93" s="852"/>
      <c r="N93" s="853"/>
      <c r="O93" s="853"/>
      <c r="P93" s="853"/>
      <c r="Q93" s="853"/>
      <c r="R93" s="853"/>
      <c r="S93" s="853"/>
      <c r="T93" s="854"/>
      <c r="U93" s="853"/>
      <c r="V93" s="853"/>
    </row>
    <row r="94" spans="1:22" ht="15.6">
      <c r="A94" s="949">
        <v>345</v>
      </c>
      <c r="B94" s="857" t="s">
        <v>365</v>
      </c>
      <c r="C94" s="971" t="s">
        <v>366</v>
      </c>
      <c r="D94" s="857"/>
      <c r="E94" s="815">
        <f>+OTCHET!E589+OTCHET!E590</f>
        <v>0</v>
      </c>
      <c r="F94" s="815">
        <f t="shared" si="5"/>
        <v>0</v>
      </c>
      <c r="G94" s="816">
        <f>+OTCHET!I589+OTCHET!I590</f>
        <v>0</v>
      </c>
      <c r="H94" s="817">
        <f>+OTCHET!J589+OTCHET!J590</f>
        <v>0</v>
      </c>
      <c r="I94" s="817">
        <f>+OTCHET!K589+OTCHET!K590</f>
        <v>0</v>
      </c>
      <c r="J94" s="836"/>
      <c r="K94" s="818" t="s">
        <v>366</v>
      </c>
      <c r="L94" s="955"/>
      <c r="M94" s="852"/>
      <c r="N94" s="853"/>
      <c r="O94" s="853"/>
      <c r="P94" s="853"/>
      <c r="Q94" s="853"/>
      <c r="R94" s="853"/>
      <c r="S94" s="853"/>
      <c r="T94" s="854"/>
      <c r="U94" s="853"/>
      <c r="V94" s="853"/>
    </row>
    <row r="95" spans="1:22" ht="15.6">
      <c r="A95" s="949">
        <v>350</v>
      </c>
      <c r="B95" s="776" t="s">
        <v>978</v>
      </c>
      <c r="C95" s="776" t="s">
        <v>64</v>
      </c>
      <c r="D95" s="776"/>
      <c r="E95" s="777">
        <f>OTCHET!E591</f>
        <v>0</v>
      </c>
      <c r="F95" s="777">
        <f t="shared" si="5"/>
        <v>0</v>
      </c>
      <c r="G95" s="778">
        <f>OTCHET!I591</f>
        <v>0</v>
      </c>
      <c r="H95" s="779">
        <f>OTCHET!J591</f>
        <v>0</v>
      </c>
      <c r="I95" s="779">
        <f>OTCHET!K591</f>
        <v>0</v>
      </c>
      <c r="J95" s="836"/>
      <c r="K95" s="780" t="s">
        <v>64</v>
      </c>
      <c r="L95" s="955"/>
      <c r="M95" s="852"/>
      <c r="N95" s="853"/>
      <c r="O95" s="853"/>
      <c r="P95" s="853"/>
      <c r="Q95" s="853"/>
      <c r="R95" s="853"/>
      <c r="S95" s="853"/>
      <c r="T95" s="854"/>
      <c r="U95" s="853"/>
      <c r="V95" s="853"/>
    </row>
    <row r="96" spans="1:22" ht="16.2" thickBot="1">
      <c r="A96" s="972">
        <v>355</v>
      </c>
      <c r="B96" s="973" t="s">
        <v>544</v>
      </c>
      <c r="C96" s="973" t="s">
        <v>543</v>
      </c>
      <c r="D96" s="973"/>
      <c r="E96" s="1481">
        <f>+OTCHET!E594</f>
        <v>0</v>
      </c>
      <c r="F96" s="1481">
        <f t="shared" si="5"/>
        <v>0</v>
      </c>
      <c r="G96" s="1482">
        <f>+OTCHET!I594</f>
        <v>0</v>
      </c>
      <c r="H96" s="1483">
        <f>+OTCHET!J594</f>
        <v>0</v>
      </c>
      <c r="I96" s="1484">
        <f>+OTCHET!K594</f>
        <v>0</v>
      </c>
      <c r="J96" s="836"/>
      <c r="K96" s="1485" t="s">
        <v>543</v>
      </c>
      <c r="L96" s="974"/>
      <c r="M96" s="852"/>
      <c r="N96" s="853"/>
      <c r="O96" s="853"/>
      <c r="P96" s="853"/>
      <c r="Q96" s="853"/>
      <c r="R96" s="853"/>
      <c r="S96" s="853"/>
      <c r="T96" s="854"/>
      <c r="U96" s="853"/>
      <c r="V96" s="853"/>
    </row>
    <row r="97" spans="2:22" ht="16.2" hidden="1" thickBot="1">
      <c r="B97" s="975" t="s">
        <v>830</v>
      </c>
      <c r="C97" s="975"/>
      <c r="D97" s="975"/>
      <c r="E97" s="976"/>
      <c r="F97" s="976"/>
      <c r="G97" s="976"/>
      <c r="H97" s="976"/>
      <c r="I97" s="976"/>
      <c r="J97" s="977"/>
      <c r="K97" s="975"/>
      <c r="L97" s="851"/>
      <c r="M97" s="852"/>
      <c r="N97" s="853"/>
      <c r="O97" s="853"/>
      <c r="P97" s="853"/>
      <c r="Q97" s="853"/>
      <c r="R97" s="853"/>
      <c r="S97" s="853"/>
      <c r="T97" s="854"/>
      <c r="U97" s="853"/>
      <c r="V97" s="853"/>
    </row>
    <row r="98" spans="2:22" ht="16.2" hidden="1" thickBot="1">
      <c r="B98" s="975" t="s">
        <v>831</v>
      </c>
      <c r="C98" s="975"/>
      <c r="D98" s="975"/>
      <c r="E98" s="976"/>
      <c r="F98" s="976"/>
      <c r="G98" s="976"/>
      <c r="H98" s="976"/>
      <c r="I98" s="976"/>
      <c r="J98" s="977"/>
      <c r="K98" s="975"/>
      <c r="L98" s="851"/>
      <c r="M98" s="852"/>
      <c r="N98" s="853"/>
      <c r="O98" s="853"/>
      <c r="P98" s="853"/>
      <c r="Q98" s="853"/>
      <c r="R98" s="853"/>
      <c r="S98" s="853"/>
      <c r="T98" s="854"/>
      <c r="U98" s="853"/>
      <c r="V98" s="853"/>
    </row>
    <row r="99" spans="2:22" ht="16.2" hidden="1" thickBot="1">
      <c r="B99" s="975" t="s">
        <v>832</v>
      </c>
      <c r="C99" s="975"/>
      <c r="D99" s="975"/>
      <c r="E99" s="976"/>
      <c r="F99" s="976"/>
      <c r="G99" s="976"/>
      <c r="H99" s="976"/>
      <c r="I99" s="976"/>
      <c r="J99" s="977"/>
      <c r="K99" s="975"/>
      <c r="L99" s="851"/>
      <c r="M99" s="852"/>
      <c r="N99" s="853"/>
      <c r="O99" s="853"/>
      <c r="P99" s="853"/>
      <c r="Q99" s="853"/>
      <c r="R99" s="853"/>
      <c r="S99" s="853"/>
      <c r="T99" s="854"/>
      <c r="U99" s="853"/>
      <c r="V99" s="853"/>
    </row>
    <row r="100" spans="2:22" ht="16.2" hidden="1" thickBot="1">
      <c r="B100" s="978" t="s">
        <v>833</v>
      </c>
      <c r="C100" s="979"/>
      <c r="D100" s="979"/>
      <c r="E100" s="976"/>
      <c r="F100" s="976"/>
      <c r="G100" s="976"/>
      <c r="H100" s="976"/>
      <c r="I100" s="976"/>
      <c r="J100" s="977"/>
      <c r="K100" s="979"/>
      <c r="L100" s="851"/>
      <c r="M100" s="852"/>
      <c r="N100" s="853"/>
      <c r="O100" s="853"/>
      <c r="P100" s="853"/>
      <c r="Q100" s="853"/>
      <c r="R100" s="853"/>
      <c r="S100" s="853"/>
      <c r="T100" s="854"/>
      <c r="U100" s="853"/>
      <c r="V100" s="853"/>
    </row>
    <row r="101" spans="2:22" ht="16.2" hidden="1" thickBot="1">
      <c r="B101" s="978"/>
      <c r="C101" s="978"/>
      <c r="D101" s="978"/>
      <c r="E101" s="980"/>
      <c r="F101" s="980"/>
      <c r="G101" s="980"/>
      <c r="H101" s="980"/>
      <c r="I101" s="980"/>
      <c r="J101" s="855"/>
      <c r="K101" s="978"/>
      <c r="L101" s="775"/>
      <c r="M101" s="852"/>
      <c r="N101" s="853"/>
      <c r="O101" s="853"/>
      <c r="P101" s="853"/>
      <c r="Q101" s="853"/>
      <c r="R101" s="853"/>
      <c r="S101" s="853"/>
      <c r="T101" s="854"/>
      <c r="U101" s="853"/>
      <c r="V101" s="853"/>
    </row>
    <row r="102" spans="2:22" ht="16.2" hidden="1" thickBot="1">
      <c r="B102" s="979" t="s">
        <v>834</v>
      </c>
      <c r="C102" s="979"/>
      <c r="D102" s="979"/>
      <c r="E102" s="980"/>
      <c r="F102" s="980"/>
      <c r="G102" s="980"/>
      <c r="H102" s="980"/>
      <c r="I102" s="980"/>
      <c r="J102" s="855"/>
      <c r="K102" s="979"/>
      <c r="L102" s="775"/>
      <c r="M102" s="852"/>
      <c r="N102" s="853"/>
      <c r="O102" s="853"/>
      <c r="P102" s="853"/>
      <c r="Q102" s="853"/>
      <c r="R102" s="853"/>
      <c r="S102" s="853"/>
      <c r="T102" s="854"/>
      <c r="U102" s="853"/>
      <c r="V102" s="853"/>
    </row>
    <row r="103" spans="2:22" ht="16.2" hidden="1" thickBot="1">
      <c r="B103" s="975" t="s">
        <v>832</v>
      </c>
      <c r="C103" s="975"/>
      <c r="D103" s="975"/>
      <c r="E103" s="980"/>
      <c r="F103" s="981"/>
      <c r="G103" s="981"/>
      <c r="H103" s="981"/>
      <c r="I103" s="980"/>
      <c r="J103" s="855"/>
      <c r="K103" s="975"/>
      <c r="L103" s="775"/>
      <c r="M103" s="852"/>
      <c r="N103" s="853"/>
      <c r="O103" s="853"/>
      <c r="P103" s="853"/>
      <c r="Q103" s="853"/>
      <c r="R103" s="853"/>
      <c r="S103" s="853"/>
      <c r="T103" s="854"/>
      <c r="U103" s="853"/>
      <c r="V103" s="853"/>
    </row>
    <row r="104" spans="2:22" ht="16.2" hidden="1" thickBot="1">
      <c r="B104" s="978" t="s">
        <v>833</v>
      </c>
      <c r="C104" s="978"/>
      <c r="D104" s="978"/>
      <c r="E104" s="980"/>
      <c r="F104" s="981"/>
      <c r="G104" s="981"/>
      <c r="H104" s="981"/>
      <c r="I104" s="980"/>
      <c r="J104" s="982"/>
      <c r="K104" s="978"/>
      <c r="L104" s="775"/>
      <c r="M104" s="852"/>
      <c r="N104" s="853"/>
      <c r="O104" s="853"/>
      <c r="P104" s="853"/>
      <c r="Q104" s="853"/>
      <c r="R104" s="853"/>
      <c r="S104" s="853"/>
      <c r="T104" s="854"/>
      <c r="U104" s="853"/>
      <c r="V104" s="853"/>
    </row>
    <row r="105" spans="2:22" ht="16.2" thickTop="1">
      <c r="B105" s="557">
        <f>+IF(+SUM(E$65:I$65)=0,0,"Контрола: дефицит/излишък = финансиране с обратен знак (V. + VІ. = 0)")</f>
        <v>0</v>
      </c>
      <c r="C105" s="983"/>
      <c r="D105" s="983"/>
      <c r="E105" s="984">
        <f>+E$64+E$66</f>
        <v>0</v>
      </c>
      <c r="F105" s="984">
        <f>+F$64+F$66</f>
        <v>0</v>
      </c>
      <c r="G105" s="985">
        <f>+G$64+G$66</f>
        <v>0</v>
      </c>
      <c r="H105" s="985">
        <f>+H$64+H$66</f>
        <v>0</v>
      </c>
      <c r="I105" s="985">
        <f>+I$64+I$66</f>
        <v>0</v>
      </c>
      <c r="J105" s="982"/>
      <c r="K105" s="986"/>
      <c r="L105" s="775"/>
      <c r="M105" s="852"/>
      <c r="N105" s="853"/>
      <c r="O105" s="853"/>
      <c r="P105" s="853"/>
      <c r="Q105" s="853"/>
      <c r="R105" s="853"/>
      <c r="S105" s="853"/>
      <c r="T105" s="854"/>
      <c r="U105" s="853"/>
      <c r="V105" s="853"/>
    </row>
    <row r="106" spans="2:22" ht="15.6">
      <c r="B106" s="986"/>
      <c r="C106" s="986"/>
      <c r="D106" s="986"/>
      <c r="E106" s="987"/>
      <c r="F106" s="988"/>
      <c r="G106" s="989"/>
      <c r="H106" s="689"/>
      <c r="I106" s="689"/>
      <c r="J106" s="982"/>
      <c r="K106" s="986"/>
      <c r="L106" s="775"/>
      <c r="M106" s="843"/>
      <c r="N106" s="853"/>
      <c r="O106" s="853"/>
      <c r="P106" s="853"/>
      <c r="Q106" s="853"/>
      <c r="R106" s="853"/>
      <c r="S106" s="853"/>
      <c r="T106" s="854"/>
      <c r="U106" s="853"/>
      <c r="V106" s="853"/>
    </row>
    <row r="107" spans="2:22" ht="19.5" customHeight="1">
      <c r="B107" s="1370">
        <f>+OTCHET!H605</f>
        <v>0</v>
      </c>
      <c r="C107" s="986"/>
      <c r="D107" s="986"/>
      <c r="E107" s="669"/>
      <c r="F107" s="703"/>
      <c r="G107" s="1375">
        <f>+OTCHET!E605</f>
        <v>0</v>
      </c>
      <c r="H107" s="1375">
        <f>+OTCHET!F605</f>
        <v>0</v>
      </c>
      <c r="I107" s="990"/>
      <c r="J107" s="982"/>
      <c r="K107" s="986"/>
      <c r="L107" s="775"/>
      <c r="M107" s="843"/>
      <c r="N107" s="853"/>
      <c r="O107" s="853"/>
      <c r="P107" s="853"/>
      <c r="Q107" s="853"/>
      <c r="R107" s="853"/>
      <c r="S107" s="853"/>
      <c r="T107" s="854"/>
      <c r="U107" s="853"/>
      <c r="V107" s="853"/>
    </row>
    <row r="108" spans="2:22" ht="16.2">
      <c r="B108" s="991" t="s">
        <v>979</v>
      </c>
      <c r="C108" s="992"/>
      <c r="D108" s="992"/>
      <c r="E108" s="993"/>
      <c r="F108" s="993"/>
      <c r="G108" s="1747" t="s">
        <v>980</v>
      </c>
      <c r="H108" s="1747"/>
      <c r="I108" s="994"/>
      <c r="J108" s="982"/>
      <c r="K108" s="986"/>
      <c r="L108" s="775"/>
      <c r="M108" s="843"/>
      <c r="N108" s="853"/>
      <c r="O108" s="853"/>
      <c r="P108" s="853"/>
      <c r="Q108" s="853"/>
      <c r="R108" s="853"/>
      <c r="S108" s="853"/>
      <c r="T108" s="854"/>
      <c r="U108" s="853"/>
      <c r="V108" s="853"/>
    </row>
    <row r="109" spans="2:22" ht="17.25" customHeight="1">
      <c r="B109" s="995" t="s">
        <v>872</v>
      </c>
      <c r="C109" s="687"/>
      <c r="D109" s="687"/>
      <c r="E109" s="996"/>
      <c r="F109" s="997"/>
      <c r="G109" s="689"/>
      <c r="H109" s="689"/>
      <c r="I109" s="689"/>
      <c r="J109" s="982"/>
      <c r="K109" s="986"/>
      <c r="L109" s="775"/>
      <c r="M109" s="843"/>
      <c r="N109" s="853"/>
      <c r="O109" s="853"/>
      <c r="P109" s="853"/>
      <c r="Q109" s="853"/>
      <c r="R109" s="853"/>
      <c r="S109" s="853"/>
      <c r="T109" s="854"/>
      <c r="U109" s="853"/>
      <c r="V109" s="853"/>
    </row>
    <row r="110" spans="2:22" ht="17.25" customHeight="1">
      <c r="B110" s="990"/>
      <c r="C110" s="998"/>
      <c r="D110" s="986"/>
      <c r="E110" s="1748">
        <f>+OTCHET!D603</f>
        <v>0</v>
      </c>
      <c r="F110" s="1748"/>
      <c r="G110" s="689"/>
      <c r="H110" s="689"/>
      <c r="I110" s="689"/>
      <c r="J110" s="982"/>
      <c r="K110" s="986"/>
      <c r="L110" s="775"/>
      <c r="M110" s="843"/>
      <c r="N110" s="853"/>
      <c r="O110" s="853"/>
      <c r="P110" s="853"/>
      <c r="Q110" s="853"/>
      <c r="R110" s="853"/>
      <c r="S110" s="853"/>
      <c r="T110" s="854"/>
      <c r="U110" s="853"/>
      <c r="V110" s="853"/>
    </row>
    <row r="111" spans="2:22" ht="19.5" customHeight="1">
      <c r="B111" s="687"/>
      <c r="E111" s="689"/>
      <c r="F111" s="689"/>
      <c r="G111" s="689"/>
      <c r="H111" s="689"/>
      <c r="I111" s="689"/>
      <c r="J111" s="982"/>
      <c r="K111" s="998"/>
      <c r="L111" s="775"/>
      <c r="M111" s="843"/>
      <c r="N111" s="853"/>
      <c r="O111" s="853"/>
      <c r="P111" s="853"/>
      <c r="Q111" s="853"/>
      <c r="R111" s="853"/>
      <c r="S111" s="853"/>
      <c r="T111" s="854"/>
      <c r="U111" s="853"/>
      <c r="V111" s="853"/>
    </row>
    <row r="112" spans="2:22" ht="15.75" customHeight="1">
      <c r="E112" s="689"/>
      <c r="F112" s="689"/>
      <c r="G112" s="689"/>
      <c r="H112" s="689"/>
      <c r="I112" s="689"/>
      <c r="J112" s="982"/>
      <c r="K112" s="986"/>
      <c r="L112" s="775"/>
      <c r="M112" s="843"/>
      <c r="N112" s="853"/>
      <c r="O112" s="853"/>
      <c r="P112" s="853"/>
      <c r="Q112" s="853"/>
      <c r="R112" s="853"/>
      <c r="S112" s="853"/>
      <c r="T112" s="854"/>
      <c r="U112" s="853"/>
      <c r="V112" s="853"/>
    </row>
    <row r="113" spans="1:22" ht="15.6">
      <c r="B113" s="999" t="s">
        <v>870</v>
      </c>
      <c r="C113" s="986"/>
      <c r="D113" s="986"/>
      <c r="E113" s="997"/>
      <c r="F113" s="997"/>
      <c r="G113" s="689"/>
      <c r="H113" s="999" t="s">
        <v>873</v>
      </c>
      <c r="I113" s="1000"/>
      <c r="J113" s="982"/>
      <c r="K113" s="1001"/>
      <c r="L113" s="775"/>
      <c r="M113" s="843"/>
      <c r="N113" s="853"/>
      <c r="O113" s="853"/>
      <c r="P113" s="853"/>
      <c r="Q113" s="853"/>
      <c r="R113" s="853"/>
      <c r="S113" s="853"/>
      <c r="T113" s="854"/>
      <c r="U113" s="853"/>
      <c r="V113" s="853"/>
    </row>
    <row r="114" spans="1:22" ht="18" customHeight="1">
      <c r="E114" s="1748">
        <f>+OTCHET!G600</f>
        <v>0</v>
      </c>
      <c r="F114" s="1748"/>
      <c r="G114" s="1002"/>
      <c r="H114" s="689"/>
      <c r="I114" s="1374">
        <f>+OTCHET!G603</f>
        <v>0</v>
      </c>
      <c r="J114" s="982"/>
      <c r="K114" s="1003"/>
      <c r="L114" s="775"/>
      <c r="M114" s="843"/>
      <c r="N114" s="853"/>
      <c r="O114" s="853"/>
      <c r="P114" s="853"/>
      <c r="Q114" s="853"/>
      <c r="R114" s="853"/>
      <c r="S114" s="853"/>
      <c r="T114" s="854"/>
      <c r="U114" s="853"/>
      <c r="V114" s="853"/>
    </row>
    <row r="115" spans="1:22">
      <c r="A115" s="1004"/>
      <c r="B115" s="1004"/>
      <c r="C115" s="1004"/>
      <c r="D115" s="1004"/>
      <c r="E115" s="1005"/>
      <c r="F115" s="1005"/>
      <c r="G115" s="1005"/>
      <c r="H115" s="1005"/>
      <c r="I115" s="1005"/>
      <c r="J115" s="1004"/>
      <c r="K115" s="1004"/>
      <c r="L115" s="1004"/>
      <c r="M115" s="1004"/>
    </row>
    <row r="116" spans="1:22">
      <c r="A116" s="1004"/>
      <c r="B116" s="1004"/>
      <c r="C116" s="1004"/>
      <c r="D116" s="1004"/>
      <c r="E116" s="1005"/>
      <c r="F116" s="1005"/>
      <c r="G116" s="1005"/>
      <c r="H116" s="1005"/>
      <c r="I116" s="1005"/>
      <c r="J116" s="1004"/>
      <c r="K116" s="1004"/>
      <c r="L116" s="1004"/>
      <c r="M116" s="1004"/>
    </row>
    <row r="117" spans="1:22">
      <c r="A117" s="1004"/>
      <c r="B117" s="1004"/>
      <c r="C117" s="1004"/>
      <c r="D117" s="1004"/>
      <c r="E117" s="1005"/>
      <c r="F117" s="1005"/>
      <c r="G117" s="1005"/>
      <c r="H117" s="1005"/>
      <c r="I117" s="1005"/>
      <c r="J117" s="1004"/>
      <c r="K117" s="1004"/>
      <c r="L117" s="1004"/>
      <c r="M117" s="1004"/>
    </row>
    <row r="118" spans="1:22">
      <c r="A118" s="1004"/>
      <c r="B118" s="1004"/>
      <c r="C118" s="1004"/>
      <c r="D118" s="1004"/>
      <c r="E118" s="1005"/>
      <c r="F118" s="1005"/>
      <c r="G118" s="1005"/>
      <c r="H118" s="1005"/>
      <c r="I118" s="1005"/>
      <c r="J118" s="1004"/>
      <c r="K118" s="1004"/>
      <c r="L118" s="1004"/>
      <c r="M118" s="1004"/>
    </row>
    <row r="119" spans="1:22">
      <c r="A119" s="1004"/>
      <c r="B119" s="1004"/>
      <c r="C119" s="1004"/>
      <c r="D119" s="1004"/>
      <c r="E119" s="1005"/>
      <c r="F119" s="1005"/>
      <c r="G119" s="1005"/>
      <c r="H119" s="1005"/>
      <c r="I119" s="1005"/>
      <c r="J119" s="1004"/>
      <c r="K119" s="1004"/>
      <c r="L119" s="1004"/>
      <c r="M119" s="1004"/>
    </row>
    <row r="120" spans="1:22">
      <c r="A120" s="1004"/>
      <c r="B120" s="1004"/>
      <c r="C120" s="1004"/>
      <c r="D120" s="1004"/>
      <c r="E120" s="1005"/>
      <c r="F120" s="1005"/>
      <c r="G120" s="1005"/>
      <c r="H120" s="1005"/>
      <c r="I120" s="1005"/>
      <c r="J120" s="1004"/>
      <c r="K120" s="1004"/>
      <c r="L120" s="1004"/>
      <c r="M120" s="1004"/>
    </row>
    <row r="121" spans="1:22">
      <c r="A121" s="1004"/>
      <c r="B121" s="1004"/>
      <c r="C121" s="1004"/>
      <c r="D121" s="1004"/>
      <c r="E121" s="1005"/>
      <c r="F121" s="1005"/>
      <c r="G121" s="1005"/>
      <c r="H121" s="1005"/>
      <c r="I121" s="1005"/>
      <c r="J121" s="1004"/>
      <c r="K121" s="1004"/>
      <c r="L121" s="1004"/>
      <c r="M121" s="1004"/>
    </row>
    <row r="122" spans="1:22">
      <c r="A122" s="1004"/>
      <c r="B122" s="1004"/>
      <c r="C122" s="1004"/>
      <c r="D122" s="1004"/>
      <c r="E122" s="1005"/>
      <c r="F122" s="1005"/>
      <c r="G122" s="1005"/>
      <c r="H122" s="1005"/>
      <c r="I122" s="1005"/>
      <c r="J122" s="1004"/>
      <c r="K122" s="1004"/>
      <c r="L122" s="1004"/>
      <c r="M122" s="1004"/>
    </row>
    <row r="123" spans="1:22">
      <c r="A123" s="1004"/>
      <c r="B123" s="1004"/>
      <c r="C123" s="1004"/>
      <c r="D123" s="1004"/>
      <c r="E123" s="1005"/>
      <c r="F123" s="1005"/>
      <c r="G123" s="1005"/>
      <c r="H123" s="1005"/>
      <c r="I123" s="1005"/>
      <c r="J123" s="1004"/>
      <c r="K123" s="1004"/>
      <c r="L123" s="1004"/>
      <c r="M123" s="1004"/>
    </row>
    <row r="124" spans="1:22">
      <c r="A124" s="1004"/>
      <c r="B124" s="1004"/>
      <c r="C124" s="1004"/>
      <c r="D124" s="1004"/>
      <c r="E124" s="1005"/>
      <c r="F124" s="1005"/>
      <c r="G124" s="1005"/>
      <c r="H124" s="1005"/>
      <c r="I124" s="1005"/>
      <c r="J124" s="1004"/>
      <c r="K124" s="1004"/>
      <c r="L124" s="1004"/>
      <c r="M124" s="1004"/>
    </row>
    <row r="125" spans="1:22">
      <c r="A125" s="1004"/>
      <c r="B125" s="1004"/>
      <c r="C125" s="1004"/>
      <c r="D125" s="1004"/>
      <c r="E125" s="1005"/>
      <c r="F125" s="1005"/>
      <c r="G125" s="1005"/>
      <c r="H125" s="1005"/>
      <c r="I125" s="1005"/>
      <c r="J125" s="1004"/>
      <c r="K125" s="1004"/>
      <c r="L125" s="1004"/>
      <c r="M125" s="1004"/>
    </row>
    <row r="126" spans="1:22">
      <c r="A126" s="1004"/>
      <c r="B126" s="1004"/>
      <c r="C126" s="1004"/>
      <c r="D126" s="1004"/>
      <c r="E126" s="1005"/>
      <c r="F126" s="1005"/>
      <c r="G126" s="1005"/>
      <c r="H126" s="1005"/>
      <c r="I126" s="1005"/>
      <c r="J126" s="1004"/>
      <c r="K126" s="1004"/>
      <c r="L126" s="1004"/>
      <c r="M126" s="1004"/>
    </row>
    <row r="127" spans="1:22">
      <c r="A127" s="1004"/>
      <c r="B127" s="1004"/>
      <c r="C127" s="1004"/>
      <c r="D127" s="1004"/>
      <c r="E127" s="1005"/>
      <c r="F127" s="1005"/>
      <c r="G127" s="1005"/>
      <c r="H127" s="1005"/>
      <c r="I127" s="1005"/>
      <c r="J127" s="1004"/>
      <c r="K127" s="1004"/>
      <c r="L127" s="1004"/>
      <c r="M127" s="1004"/>
    </row>
    <row r="128" spans="1:22">
      <c r="A128" s="1004"/>
      <c r="B128" s="1004"/>
      <c r="C128" s="1004"/>
      <c r="D128" s="1004"/>
      <c r="E128" s="1005"/>
      <c r="F128" s="1005"/>
      <c r="G128" s="1005"/>
      <c r="H128" s="1005"/>
      <c r="I128" s="1005"/>
      <c r="J128" s="1004"/>
      <c r="K128" s="1004"/>
      <c r="L128" s="1004"/>
      <c r="M128" s="1004"/>
    </row>
    <row r="129" spans="1:13">
      <c r="A129" s="1004"/>
      <c r="B129" s="1004"/>
      <c r="C129" s="1004"/>
      <c r="D129" s="1004"/>
      <c r="E129" s="1005"/>
      <c r="F129" s="1005"/>
      <c r="G129" s="1005"/>
      <c r="H129" s="1005"/>
      <c r="I129" s="1005"/>
      <c r="J129" s="1004"/>
      <c r="K129" s="1004"/>
      <c r="L129" s="1004"/>
      <c r="M129" s="1004"/>
    </row>
    <row r="130" spans="1:13">
      <c r="A130" s="1004"/>
      <c r="B130" s="1004"/>
      <c r="C130" s="1004"/>
      <c r="D130" s="1004"/>
      <c r="E130" s="1005"/>
      <c r="F130" s="1005"/>
      <c r="G130" s="1005"/>
      <c r="H130" s="1005"/>
      <c r="I130" s="1005"/>
      <c r="J130" s="1004"/>
      <c r="K130" s="1004"/>
      <c r="L130" s="1004"/>
      <c r="M130" s="1004"/>
    </row>
    <row r="131" spans="1:13">
      <c r="A131" s="1004"/>
      <c r="B131" s="1004"/>
      <c r="C131" s="1004"/>
      <c r="D131" s="1004"/>
      <c r="E131" s="1005"/>
      <c r="F131" s="1005"/>
      <c r="G131" s="1005"/>
      <c r="H131" s="1005"/>
      <c r="I131" s="1005"/>
      <c r="J131" s="1004"/>
      <c r="K131" s="1004"/>
      <c r="L131" s="1004"/>
      <c r="M131" s="1004"/>
    </row>
    <row r="132" spans="1:13">
      <c r="A132" s="1004"/>
      <c r="B132" s="1004"/>
      <c r="C132" s="1004"/>
      <c r="D132" s="1004"/>
      <c r="E132" s="1005"/>
      <c r="F132" s="1005"/>
      <c r="G132" s="1005"/>
      <c r="H132" s="1005"/>
      <c r="I132" s="1005"/>
      <c r="J132" s="1004"/>
      <c r="K132" s="1004"/>
      <c r="L132" s="1004"/>
      <c r="M132" s="1004"/>
    </row>
    <row r="133" spans="1:13">
      <c r="A133" s="1004"/>
      <c r="B133" s="1004"/>
      <c r="C133" s="1004"/>
      <c r="D133" s="1004"/>
      <c r="E133" s="1005"/>
      <c r="F133" s="1005"/>
      <c r="G133" s="1005"/>
      <c r="H133" s="1005"/>
      <c r="I133" s="1005"/>
      <c r="J133" s="1004"/>
      <c r="K133" s="1004"/>
      <c r="L133" s="1004"/>
      <c r="M133" s="1004"/>
    </row>
    <row r="134" spans="1:13">
      <c r="A134" s="1004"/>
      <c r="B134" s="1004"/>
      <c r="C134" s="1004"/>
      <c r="D134" s="1004"/>
      <c r="E134" s="1005"/>
      <c r="F134" s="1005"/>
      <c r="G134" s="1005"/>
      <c r="H134" s="1005"/>
      <c r="I134" s="1005"/>
      <c r="J134" s="1004"/>
      <c r="K134" s="1004"/>
      <c r="L134" s="1004"/>
      <c r="M134" s="1004"/>
    </row>
    <row r="135" spans="1:13">
      <c r="A135" s="1004"/>
      <c r="B135" s="1004"/>
      <c r="C135" s="1004"/>
      <c r="D135" s="1004"/>
      <c r="E135" s="1005"/>
      <c r="F135" s="1005"/>
      <c r="G135" s="1005"/>
      <c r="H135" s="1005"/>
      <c r="I135" s="1005"/>
      <c r="J135" s="1004"/>
      <c r="K135" s="1004"/>
      <c r="L135" s="1004"/>
      <c r="M135" s="1004"/>
    </row>
    <row r="136" spans="1:13">
      <c r="A136" s="1004"/>
      <c r="B136" s="1004"/>
      <c r="C136" s="1004"/>
      <c r="D136" s="1004"/>
      <c r="E136" s="1005"/>
      <c r="F136" s="1005"/>
      <c r="G136" s="1005"/>
      <c r="H136" s="1005"/>
      <c r="I136" s="1005"/>
      <c r="J136" s="1004"/>
      <c r="K136" s="1004"/>
      <c r="L136" s="1004"/>
      <c r="M136" s="1004"/>
    </row>
    <row r="137" spans="1:13">
      <c r="A137" s="1004"/>
      <c r="B137" s="1004"/>
      <c r="C137" s="1004"/>
      <c r="D137" s="1004"/>
      <c r="E137" s="1005"/>
      <c r="F137" s="1005"/>
      <c r="G137" s="1005"/>
      <c r="H137" s="1005"/>
      <c r="I137" s="1005"/>
      <c r="J137" s="1004"/>
      <c r="K137" s="1004"/>
      <c r="L137" s="1004"/>
      <c r="M137" s="1004"/>
    </row>
    <row r="138" spans="1:13">
      <c r="A138" s="1004"/>
      <c r="B138" s="1004"/>
      <c r="C138" s="1004"/>
      <c r="D138" s="1004"/>
      <c r="E138" s="1005"/>
      <c r="F138" s="1005"/>
      <c r="G138" s="1005"/>
      <c r="H138" s="1005"/>
      <c r="I138" s="1005"/>
      <c r="J138" s="1004"/>
      <c r="K138" s="1004"/>
      <c r="L138" s="1004"/>
      <c r="M138" s="1004"/>
    </row>
    <row r="139" spans="1:13">
      <c r="A139" s="1004"/>
      <c r="B139" s="1004"/>
      <c r="C139" s="1004"/>
      <c r="D139" s="1004"/>
      <c r="E139" s="1005"/>
      <c r="F139" s="1005"/>
      <c r="G139" s="1005"/>
      <c r="H139" s="1005"/>
      <c r="I139" s="1005"/>
      <c r="J139" s="1004"/>
      <c r="K139" s="1004"/>
      <c r="L139" s="1004"/>
      <c r="M139" s="1004"/>
    </row>
    <row r="140" spans="1:13">
      <c r="A140" s="1004"/>
      <c r="B140" s="1004"/>
      <c r="C140" s="1004"/>
      <c r="D140" s="1004"/>
      <c r="E140" s="1005"/>
      <c r="F140" s="1005"/>
      <c r="G140" s="1005"/>
      <c r="H140" s="1005"/>
      <c r="I140" s="1005"/>
      <c r="J140" s="1004"/>
      <c r="K140" s="1004"/>
      <c r="L140" s="1004"/>
      <c r="M140" s="1004"/>
    </row>
    <row r="141" spans="1:13">
      <c r="A141" s="1004"/>
      <c r="B141" s="1004"/>
      <c r="C141" s="1004"/>
      <c r="D141" s="1004"/>
      <c r="E141" s="1005"/>
      <c r="F141" s="1005"/>
      <c r="G141" s="1005"/>
      <c r="H141" s="1005"/>
      <c r="I141" s="1005"/>
      <c r="J141" s="1004"/>
      <c r="K141" s="1004"/>
      <c r="L141" s="1004"/>
      <c r="M141" s="1004"/>
    </row>
    <row r="142" spans="1:13">
      <c r="A142" s="1004"/>
      <c r="B142" s="1004"/>
      <c r="C142" s="1004"/>
      <c r="D142" s="1004"/>
      <c r="E142" s="1005"/>
      <c r="F142" s="1005"/>
      <c r="G142" s="1005"/>
      <c r="H142" s="1005"/>
      <c r="I142" s="1005"/>
      <c r="J142" s="1004"/>
      <c r="K142" s="1004"/>
      <c r="L142" s="1004"/>
      <c r="M142" s="1004"/>
    </row>
    <row r="143" spans="1:13">
      <c r="A143" s="1004"/>
      <c r="B143" s="1004"/>
      <c r="C143" s="1004"/>
      <c r="D143" s="1004"/>
      <c r="E143" s="1005"/>
      <c r="F143" s="1005"/>
      <c r="G143" s="1005"/>
      <c r="H143" s="1005"/>
      <c r="I143" s="1005"/>
      <c r="J143" s="1004"/>
      <c r="K143" s="1004"/>
      <c r="L143" s="1004"/>
      <c r="M143" s="1004"/>
    </row>
    <row r="144" spans="1:13">
      <c r="A144" s="1004"/>
      <c r="B144" s="1004"/>
      <c r="C144" s="1004"/>
      <c r="D144" s="1004"/>
      <c r="E144" s="1005"/>
      <c r="F144" s="1005"/>
      <c r="G144" s="1005"/>
      <c r="H144" s="1005"/>
      <c r="I144" s="1005"/>
      <c r="J144" s="1004"/>
      <c r="K144" s="1004"/>
      <c r="L144" s="1004"/>
      <c r="M144" s="1004"/>
    </row>
    <row r="145" spans="1:13">
      <c r="A145" s="1004"/>
      <c r="B145" s="1004"/>
      <c r="C145" s="1004"/>
      <c r="D145" s="1004"/>
      <c r="E145" s="1005"/>
      <c r="F145" s="1005"/>
      <c r="G145" s="1005"/>
      <c r="H145" s="1005"/>
      <c r="I145" s="1005"/>
      <c r="J145" s="1004"/>
      <c r="K145" s="1004"/>
      <c r="L145" s="1004"/>
      <c r="M145" s="1004"/>
    </row>
    <row r="146" spans="1:13">
      <c r="A146" s="1004"/>
      <c r="B146" s="1004"/>
      <c r="C146" s="1004"/>
      <c r="D146" s="1004"/>
      <c r="E146" s="1005"/>
      <c r="F146" s="1005"/>
      <c r="G146" s="1005"/>
      <c r="H146" s="1005"/>
      <c r="I146" s="1005"/>
      <c r="J146" s="1004"/>
      <c r="K146" s="1004"/>
      <c r="L146" s="1004"/>
      <c r="M146" s="1004"/>
    </row>
    <row r="147" spans="1:13">
      <c r="A147" s="1004"/>
      <c r="B147" s="1004"/>
      <c r="C147" s="1004"/>
      <c r="D147" s="1004"/>
      <c r="E147" s="1005"/>
      <c r="F147" s="1005"/>
      <c r="G147" s="1005"/>
      <c r="H147" s="1005"/>
      <c r="I147" s="1005"/>
      <c r="J147" s="1004"/>
      <c r="K147" s="1004"/>
      <c r="L147" s="1004"/>
      <c r="M147" s="1004"/>
    </row>
    <row r="148" spans="1:13">
      <c r="A148" s="1004"/>
      <c r="B148" s="1004"/>
      <c r="C148" s="1004"/>
      <c r="D148" s="1004"/>
      <c r="E148" s="1005"/>
      <c r="F148" s="1005"/>
      <c r="G148" s="1005"/>
      <c r="H148" s="1005"/>
      <c r="I148" s="1005"/>
      <c r="J148" s="1004"/>
      <c r="K148" s="1004"/>
      <c r="L148" s="1004"/>
      <c r="M148" s="1004"/>
    </row>
    <row r="149" spans="1:13">
      <c r="A149" s="1004"/>
      <c r="B149" s="1004"/>
      <c r="C149" s="1004"/>
      <c r="D149" s="1004"/>
      <c r="E149" s="1005"/>
      <c r="F149" s="1005"/>
      <c r="G149" s="1005"/>
      <c r="H149" s="1005"/>
      <c r="I149" s="1005"/>
      <c r="J149" s="1004"/>
      <c r="K149" s="1004"/>
      <c r="L149" s="1004"/>
      <c r="M149" s="1004"/>
    </row>
    <row r="150" spans="1:13">
      <c r="A150" s="1004"/>
      <c r="B150" s="1004"/>
      <c r="C150" s="1004"/>
      <c r="D150" s="1004"/>
      <c r="E150" s="1005"/>
      <c r="F150" s="1005"/>
      <c r="G150" s="1005"/>
      <c r="H150" s="1005"/>
      <c r="I150" s="1005"/>
      <c r="J150" s="1004"/>
      <c r="K150" s="1004"/>
      <c r="L150" s="1004"/>
      <c r="M150" s="1004"/>
    </row>
    <row r="151" spans="1:13">
      <c r="A151" s="1004"/>
      <c r="B151" s="1004"/>
      <c r="C151" s="1004"/>
      <c r="D151" s="1004"/>
      <c r="E151" s="1005"/>
      <c r="F151" s="1005"/>
      <c r="G151" s="1005"/>
      <c r="H151" s="1005"/>
      <c r="I151" s="1005"/>
      <c r="J151" s="1004"/>
      <c r="K151" s="1004"/>
      <c r="L151" s="1004"/>
      <c r="M151" s="1004"/>
    </row>
    <row r="152" spans="1:13">
      <c r="A152" s="1004"/>
      <c r="B152" s="1004"/>
      <c r="C152" s="1004"/>
      <c r="D152" s="1004"/>
      <c r="E152" s="1005"/>
      <c r="F152" s="1005"/>
      <c r="G152" s="1005"/>
      <c r="H152" s="1005"/>
      <c r="I152" s="1005"/>
      <c r="J152" s="1004"/>
      <c r="K152" s="1004"/>
      <c r="L152" s="1004"/>
      <c r="M152" s="1004"/>
    </row>
    <row r="153" spans="1:13">
      <c r="A153" s="1004"/>
      <c r="B153" s="1004"/>
      <c r="C153" s="1004"/>
      <c r="D153" s="1004"/>
      <c r="E153" s="1005"/>
      <c r="F153" s="1005"/>
      <c r="G153" s="1005"/>
      <c r="H153" s="1005"/>
      <c r="I153" s="1005"/>
      <c r="J153" s="1004"/>
      <c r="K153" s="1004"/>
      <c r="L153" s="1004"/>
      <c r="M153" s="1004"/>
    </row>
    <row r="154" spans="1:13">
      <c r="A154" s="1004"/>
      <c r="B154" s="1004"/>
      <c r="C154" s="1004"/>
      <c r="D154" s="1004"/>
      <c r="E154" s="1005"/>
      <c r="F154" s="1005"/>
      <c r="G154" s="1005"/>
      <c r="H154" s="1005"/>
      <c r="I154" s="1005"/>
      <c r="J154" s="1004"/>
      <c r="K154" s="1004"/>
      <c r="L154" s="1004"/>
      <c r="M154" s="1004"/>
    </row>
    <row r="155" spans="1:13">
      <c r="A155" s="1004"/>
      <c r="B155" s="1004"/>
      <c r="C155" s="1004"/>
      <c r="D155" s="1004"/>
      <c r="E155" s="1005"/>
      <c r="F155" s="1005"/>
      <c r="G155" s="1005"/>
      <c r="H155" s="1005"/>
      <c r="I155" s="1005"/>
      <c r="J155" s="1004"/>
      <c r="K155" s="1004"/>
      <c r="L155" s="1004"/>
      <c r="M155" s="1004"/>
    </row>
    <row r="156" spans="1:13">
      <c r="A156" s="1004"/>
      <c r="B156" s="1004"/>
      <c r="C156" s="1004"/>
      <c r="D156" s="1004"/>
      <c r="E156" s="1005"/>
      <c r="F156" s="1005"/>
      <c r="G156" s="1005"/>
      <c r="H156" s="1005"/>
      <c r="I156" s="1005"/>
      <c r="J156" s="1004"/>
      <c r="K156" s="1004"/>
      <c r="L156" s="1004"/>
      <c r="M156" s="1004"/>
    </row>
    <row r="157" spans="1:13">
      <c r="A157" s="1004"/>
      <c r="B157" s="1004"/>
      <c r="C157" s="1004"/>
      <c r="D157" s="1004"/>
      <c r="E157" s="1005"/>
      <c r="F157" s="1005"/>
      <c r="G157" s="1005"/>
      <c r="H157" s="1005"/>
      <c r="I157" s="1005"/>
      <c r="J157" s="1004"/>
      <c r="K157" s="1004"/>
      <c r="L157" s="1004"/>
      <c r="M157" s="1004"/>
    </row>
    <row r="158" spans="1:13">
      <c r="A158" s="1004"/>
      <c r="B158" s="1004"/>
      <c r="C158" s="1004"/>
      <c r="D158" s="1004"/>
      <c r="E158" s="1005"/>
      <c r="F158" s="1005"/>
      <c r="G158" s="1005"/>
      <c r="H158" s="1005"/>
      <c r="I158" s="1005"/>
      <c r="J158" s="1004"/>
      <c r="K158" s="1004"/>
      <c r="L158" s="1004"/>
      <c r="M158" s="1004"/>
    </row>
    <row r="159" spans="1:13">
      <c r="A159" s="1004"/>
      <c r="B159" s="1004"/>
      <c r="C159" s="1004"/>
      <c r="D159" s="1004"/>
      <c r="E159" s="1005"/>
      <c r="F159" s="1005"/>
      <c r="G159" s="1005"/>
      <c r="H159" s="1005"/>
      <c r="I159" s="1005"/>
      <c r="J159" s="1004"/>
      <c r="K159" s="1004"/>
      <c r="L159" s="1004"/>
      <c r="M159" s="1004"/>
    </row>
    <row r="160" spans="1:13">
      <c r="A160" s="1004"/>
      <c r="B160" s="1004"/>
      <c r="C160" s="1004"/>
      <c r="D160" s="1004"/>
      <c r="E160" s="1005"/>
      <c r="F160" s="1005"/>
      <c r="G160" s="1005"/>
      <c r="H160" s="1005"/>
      <c r="I160" s="1005"/>
      <c r="J160" s="1004"/>
      <c r="K160" s="1004"/>
      <c r="L160" s="1004"/>
      <c r="M160" s="1004"/>
    </row>
    <row r="161" spans="1:13">
      <c r="A161" s="1004"/>
      <c r="B161" s="1004"/>
      <c r="C161" s="1004"/>
      <c r="D161" s="1004"/>
      <c r="E161" s="1005"/>
      <c r="F161" s="1005"/>
      <c r="G161" s="1005"/>
      <c r="H161" s="1005"/>
      <c r="I161" s="1005"/>
      <c r="J161" s="1004"/>
      <c r="K161" s="1004"/>
      <c r="L161" s="1004"/>
      <c r="M161" s="1004"/>
    </row>
    <row r="162" spans="1:13">
      <c r="A162" s="1004"/>
      <c r="B162" s="1004"/>
      <c r="C162" s="1004"/>
      <c r="D162" s="1004"/>
      <c r="E162" s="1005"/>
      <c r="F162" s="1005"/>
      <c r="G162" s="1005"/>
      <c r="H162" s="1005"/>
      <c r="I162" s="1005"/>
      <c r="J162" s="1004"/>
      <c r="K162" s="1004"/>
      <c r="L162" s="1004"/>
      <c r="M162" s="1004"/>
    </row>
    <row r="163" spans="1:13">
      <c r="A163" s="1004"/>
      <c r="B163" s="1004"/>
      <c r="C163" s="1004"/>
      <c r="D163" s="1004"/>
      <c r="E163" s="1005"/>
      <c r="F163" s="1005"/>
      <c r="G163" s="1005"/>
      <c r="H163" s="1005"/>
      <c r="I163" s="1005"/>
      <c r="J163" s="1004"/>
      <c r="K163" s="1004"/>
      <c r="L163" s="1004"/>
      <c r="M163" s="1004"/>
    </row>
    <row r="164" spans="1:13">
      <c r="A164" s="1004"/>
      <c r="B164" s="1004"/>
      <c r="C164" s="1004"/>
      <c r="D164" s="1004"/>
      <c r="E164" s="1005"/>
      <c r="F164" s="1005"/>
      <c r="G164" s="1005"/>
      <c r="H164" s="1005"/>
      <c r="I164" s="1005"/>
      <c r="J164" s="1004"/>
      <c r="K164" s="1004"/>
      <c r="L164" s="1004"/>
      <c r="M164" s="1004"/>
    </row>
    <row r="165" spans="1:13">
      <c r="A165" s="1004"/>
      <c r="B165" s="1004"/>
      <c r="C165" s="1004"/>
      <c r="D165" s="1004"/>
      <c r="E165" s="1005"/>
      <c r="F165" s="1005"/>
      <c r="G165" s="1005"/>
      <c r="H165" s="1005"/>
      <c r="I165" s="1005"/>
      <c r="J165" s="1004"/>
      <c r="K165" s="1004"/>
      <c r="L165" s="1004"/>
      <c r="M165" s="1004"/>
    </row>
    <row r="166" spans="1:13">
      <c r="A166" s="1004"/>
      <c r="B166" s="1004"/>
      <c r="C166" s="1004"/>
      <c r="D166" s="1004"/>
      <c r="E166" s="1005"/>
      <c r="F166" s="1005"/>
      <c r="G166" s="1005"/>
      <c r="H166" s="1005"/>
      <c r="I166" s="1005"/>
      <c r="J166" s="1004"/>
      <c r="K166" s="1004"/>
      <c r="L166" s="1004"/>
      <c r="M166" s="1004"/>
    </row>
    <row r="167" spans="1:13">
      <c r="A167" s="1004"/>
      <c r="B167" s="1004"/>
      <c r="C167" s="1004"/>
      <c r="D167" s="1004"/>
      <c r="E167" s="1005"/>
      <c r="F167" s="1005"/>
      <c r="G167" s="1005"/>
      <c r="H167" s="1005"/>
      <c r="I167" s="1005"/>
      <c r="J167" s="1004"/>
      <c r="K167" s="1004"/>
      <c r="L167" s="1004"/>
      <c r="M167" s="1004"/>
    </row>
    <row r="168" spans="1:13">
      <c r="A168" s="1004"/>
      <c r="B168" s="1004"/>
      <c r="C168" s="1004"/>
      <c r="D168" s="1004"/>
      <c r="E168" s="1005"/>
      <c r="F168" s="1005"/>
      <c r="G168" s="1005"/>
      <c r="H168" s="1005"/>
      <c r="I168" s="1005"/>
      <c r="J168" s="1004"/>
      <c r="K168" s="1004"/>
      <c r="L168" s="1004"/>
      <c r="M168" s="1004"/>
    </row>
    <row r="169" spans="1:13">
      <c r="A169" s="1004"/>
      <c r="B169" s="1004"/>
      <c r="C169" s="1004"/>
      <c r="D169" s="1004"/>
      <c r="E169" s="1005"/>
      <c r="F169" s="1005"/>
      <c r="G169" s="1005"/>
      <c r="H169" s="1005"/>
      <c r="I169" s="1005"/>
      <c r="J169" s="1004"/>
      <c r="K169" s="1004"/>
      <c r="L169" s="1004"/>
      <c r="M169" s="1004"/>
    </row>
    <row r="170" spans="1:13">
      <c r="A170" s="1004"/>
      <c r="B170" s="1004"/>
      <c r="C170" s="1004"/>
      <c r="D170" s="1004"/>
      <c r="E170" s="1005"/>
      <c r="F170" s="1005"/>
      <c r="G170" s="1005"/>
      <c r="H170" s="1005"/>
      <c r="I170" s="1005"/>
      <c r="J170" s="1004"/>
      <c r="K170" s="1004"/>
      <c r="L170" s="1004"/>
      <c r="M170" s="1004"/>
    </row>
    <row r="171" spans="1:13">
      <c r="A171" s="1004"/>
      <c r="B171" s="1004"/>
      <c r="C171" s="1004"/>
      <c r="D171" s="1004"/>
      <c r="E171" s="1005"/>
      <c r="F171" s="1005"/>
      <c r="G171" s="1005"/>
      <c r="H171" s="1005"/>
      <c r="I171" s="1005"/>
      <c r="J171" s="1004"/>
      <c r="K171" s="1004"/>
      <c r="L171" s="1004"/>
      <c r="M171" s="1004"/>
    </row>
    <row r="172" spans="1:13">
      <c r="A172" s="1004"/>
      <c r="B172" s="1004"/>
      <c r="C172" s="1004"/>
      <c r="D172" s="1004"/>
      <c r="E172" s="1005"/>
      <c r="F172" s="1005"/>
      <c r="G172" s="1005"/>
      <c r="H172" s="1005"/>
      <c r="I172" s="1005"/>
      <c r="J172" s="1004"/>
      <c r="K172" s="1004"/>
      <c r="L172" s="1004"/>
      <c r="M172" s="1004"/>
    </row>
    <row r="173" spans="1:13">
      <c r="A173" s="1004"/>
      <c r="B173" s="1004"/>
      <c r="C173" s="1004"/>
      <c r="D173" s="1004"/>
      <c r="E173" s="1005"/>
      <c r="F173" s="1005"/>
      <c r="G173" s="1005"/>
      <c r="H173" s="1005"/>
      <c r="I173" s="1005"/>
      <c r="J173" s="1004"/>
      <c r="K173" s="1004"/>
      <c r="L173" s="1004"/>
      <c r="M173" s="1004"/>
    </row>
    <row r="174" spans="1:13">
      <c r="A174" s="1004"/>
      <c r="B174" s="1004"/>
      <c r="C174" s="1004"/>
      <c r="D174" s="1004"/>
      <c r="E174" s="1005"/>
      <c r="F174" s="1005"/>
      <c r="G174" s="1005"/>
      <c r="H174" s="1005"/>
      <c r="I174" s="1005"/>
      <c r="J174" s="1004"/>
      <c r="K174" s="1004"/>
      <c r="L174" s="1004"/>
      <c r="M174" s="1004"/>
    </row>
    <row r="175" spans="1:13">
      <c r="A175" s="1004"/>
      <c r="B175" s="1004"/>
      <c r="C175" s="1004"/>
      <c r="D175" s="1004"/>
      <c r="E175" s="1005"/>
      <c r="F175" s="1005"/>
      <c r="G175" s="1005"/>
      <c r="H175" s="1005"/>
      <c r="I175" s="1005"/>
      <c r="J175" s="1004"/>
      <c r="K175" s="1004"/>
      <c r="L175" s="1004"/>
      <c r="M175" s="1004"/>
    </row>
    <row r="176" spans="1:13">
      <c r="A176" s="1004"/>
      <c r="B176" s="1004"/>
      <c r="C176" s="1004"/>
      <c r="D176" s="1004"/>
      <c r="E176" s="1005"/>
      <c r="F176" s="1005"/>
      <c r="G176" s="1005"/>
      <c r="H176" s="1005"/>
      <c r="I176" s="1005"/>
      <c r="J176" s="1004"/>
      <c r="K176" s="1004"/>
      <c r="L176" s="1004"/>
      <c r="M176" s="1004"/>
    </row>
    <row r="177" spans="1:13">
      <c r="A177" s="1004"/>
      <c r="B177" s="1004"/>
      <c r="C177" s="1004"/>
      <c r="D177" s="1004"/>
      <c r="E177" s="1005"/>
      <c r="F177" s="1005"/>
      <c r="G177" s="1005"/>
      <c r="H177" s="1005"/>
      <c r="I177" s="1005"/>
      <c r="J177" s="1004"/>
      <c r="K177" s="1004"/>
      <c r="L177" s="1004"/>
      <c r="M177" s="1004"/>
    </row>
    <row r="178" spans="1:13">
      <c r="A178" s="1004"/>
      <c r="B178" s="1004"/>
      <c r="C178" s="1004"/>
      <c r="D178" s="1004"/>
      <c r="E178" s="1005"/>
      <c r="F178" s="1005"/>
      <c r="G178" s="1005"/>
      <c r="H178" s="1005"/>
      <c r="I178" s="1005"/>
      <c r="J178" s="1004"/>
      <c r="K178" s="1004"/>
      <c r="L178" s="1004"/>
      <c r="M178" s="1004"/>
    </row>
    <row r="179" spans="1:13">
      <c r="A179" s="1004"/>
      <c r="B179" s="1004"/>
      <c r="C179" s="1004"/>
      <c r="D179" s="1004"/>
      <c r="E179" s="1005"/>
      <c r="F179" s="1005"/>
      <c r="G179" s="1005"/>
      <c r="H179" s="1005"/>
      <c r="I179" s="1005"/>
      <c r="J179" s="1004"/>
      <c r="K179" s="1004"/>
      <c r="L179" s="1004"/>
      <c r="M179" s="1004"/>
    </row>
    <row r="180" spans="1:13">
      <c r="A180" s="1004"/>
      <c r="B180" s="1004"/>
      <c r="C180" s="1004"/>
      <c r="D180" s="1004"/>
      <c r="E180" s="1005"/>
      <c r="F180" s="1005"/>
      <c r="G180" s="1005"/>
      <c r="H180" s="1005"/>
      <c r="I180" s="1005"/>
      <c r="J180" s="1004"/>
      <c r="K180" s="1004"/>
      <c r="L180" s="1004"/>
      <c r="M180" s="1004"/>
    </row>
    <row r="181" spans="1:13">
      <c r="A181" s="1004"/>
      <c r="B181" s="1004"/>
      <c r="C181" s="1004"/>
      <c r="D181" s="1004"/>
      <c r="E181" s="1005"/>
      <c r="F181" s="1005"/>
      <c r="G181" s="1005"/>
      <c r="H181" s="1005"/>
      <c r="I181" s="1005"/>
      <c r="J181" s="1004"/>
      <c r="K181" s="1004"/>
      <c r="L181" s="1004"/>
      <c r="M181" s="1004"/>
    </row>
    <row r="182" spans="1:13">
      <c r="A182" s="1004"/>
      <c r="B182" s="1004"/>
      <c r="C182" s="1004"/>
      <c r="D182" s="1004"/>
      <c r="E182" s="1005"/>
      <c r="F182" s="1005"/>
      <c r="G182" s="1005"/>
      <c r="H182" s="1005"/>
      <c r="I182" s="1005"/>
      <c r="J182" s="1004"/>
      <c r="K182" s="1004"/>
      <c r="L182" s="1004"/>
      <c r="M182" s="1004"/>
    </row>
    <row r="183" spans="1:13">
      <c r="A183" s="1004"/>
      <c r="B183" s="1004"/>
      <c r="C183" s="1004"/>
      <c r="D183" s="1004"/>
      <c r="E183" s="1005"/>
      <c r="F183" s="1005"/>
      <c r="G183" s="1005"/>
      <c r="H183" s="1005"/>
      <c r="I183" s="1005"/>
      <c r="J183" s="1004"/>
      <c r="K183" s="1004"/>
      <c r="L183" s="1004"/>
      <c r="M183" s="1004"/>
    </row>
    <row r="184" spans="1:13">
      <c r="A184" s="1004"/>
      <c r="B184" s="1004"/>
      <c r="C184" s="1004"/>
      <c r="D184" s="1004"/>
      <c r="E184" s="1005"/>
      <c r="F184" s="1005"/>
      <c r="G184" s="1005"/>
      <c r="H184" s="1005"/>
      <c r="I184" s="1005"/>
      <c r="J184" s="1004"/>
      <c r="K184" s="1004"/>
      <c r="L184" s="1004"/>
      <c r="M184" s="1004"/>
    </row>
    <row r="185" spans="1:13">
      <c r="A185" s="1004"/>
      <c r="B185" s="1004"/>
      <c r="C185" s="1004"/>
      <c r="D185" s="1004"/>
      <c r="E185" s="1005"/>
      <c r="F185" s="1005"/>
      <c r="G185" s="1005"/>
      <c r="H185" s="1005"/>
      <c r="I185" s="1005"/>
      <c r="J185" s="1004"/>
      <c r="K185" s="1004"/>
      <c r="L185" s="1004"/>
      <c r="M185" s="1004"/>
    </row>
    <row r="186" spans="1:13">
      <c r="A186" s="1004"/>
      <c r="B186" s="1004"/>
      <c r="C186" s="1004"/>
      <c r="D186" s="1004"/>
      <c r="E186" s="1005"/>
      <c r="F186" s="1005"/>
      <c r="G186" s="1005"/>
      <c r="H186" s="1005"/>
      <c r="I186" s="1005"/>
      <c r="J186" s="1004"/>
      <c r="K186" s="1004"/>
      <c r="L186" s="1004"/>
      <c r="M186" s="1004"/>
    </row>
    <row r="187" spans="1:13">
      <c r="A187" s="1004"/>
      <c r="B187" s="1004"/>
      <c r="C187" s="1004"/>
      <c r="D187" s="1004"/>
      <c r="E187" s="1005"/>
      <c r="F187" s="1005"/>
      <c r="G187" s="1005"/>
      <c r="H187" s="1005"/>
      <c r="I187" s="1005"/>
      <c r="J187" s="1004"/>
      <c r="K187" s="1004"/>
      <c r="L187" s="1004"/>
      <c r="M187" s="1004"/>
    </row>
    <row r="188" spans="1:13">
      <c r="A188" s="1004"/>
      <c r="B188" s="1004"/>
      <c r="C188" s="1004"/>
      <c r="D188" s="1004"/>
      <c r="E188" s="1005"/>
      <c r="F188" s="1005"/>
      <c r="G188" s="1005"/>
      <c r="H188" s="1005"/>
      <c r="I188" s="1005"/>
      <c r="J188" s="1004"/>
      <c r="K188" s="1004"/>
      <c r="L188" s="1004"/>
      <c r="M188" s="1004"/>
    </row>
    <row r="189" spans="1:13">
      <c r="A189" s="1004"/>
      <c r="B189" s="1004"/>
      <c r="C189" s="1004"/>
      <c r="D189" s="1004"/>
      <c r="E189" s="1005"/>
      <c r="F189" s="1005"/>
      <c r="G189" s="1005"/>
      <c r="H189" s="1005"/>
      <c r="I189" s="1005"/>
      <c r="J189" s="1004"/>
      <c r="K189" s="1004"/>
      <c r="L189" s="1004"/>
      <c r="M189" s="1004"/>
    </row>
    <row r="190" spans="1:13">
      <c r="A190" s="1004"/>
      <c r="B190" s="1004"/>
      <c r="C190" s="1004"/>
      <c r="D190" s="1004"/>
      <c r="E190" s="1005"/>
      <c r="F190" s="1005"/>
      <c r="G190" s="1005"/>
      <c r="H190" s="1005"/>
      <c r="I190" s="1005"/>
      <c r="J190" s="1004"/>
      <c r="K190" s="1004"/>
      <c r="L190" s="1004"/>
      <c r="M190" s="1004"/>
    </row>
    <row r="191" spans="1:13">
      <c r="A191" s="1004"/>
      <c r="B191" s="1004"/>
      <c r="C191" s="1004"/>
      <c r="D191" s="1004"/>
      <c r="E191" s="1005"/>
      <c r="F191" s="1005"/>
      <c r="G191" s="1005"/>
      <c r="H191" s="1005"/>
      <c r="I191" s="1005"/>
      <c r="J191" s="1004"/>
      <c r="K191" s="1004"/>
      <c r="L191" s="1004"/>
      <c r="M191" s="1004"/>
    </row>
    <row r="192" spans="1:13">
      <c r="A192" s="1004"/>
      <c r="B192" s="1004"/>
      <c r="C192" s="1004"/>
      <c r="D192" s="1004"/>
      <c r="E192" s="1005"/>
      <c r="F192" s="1005"/>
      <c r="G192" s="1005"/>
      <c r="H192" s="1005"/>
      <c r="I192" s="1005"/>
      <c r="J192" s="1004"/>
      <c r="K192" s="1004"/>
      <c r="L192" s="1004"/>
      <c r="M192" s="1004"/>
    </row>
    <row r="193" spans="1:13">
      <c r="A193" s="1004"/>
      <c r="B193" s="1004"/>
      <c r="C193" s="1004"/>
      <c r="D193" s="1004"/>
      <c r="E193" s="1005"/>
      <c r="F193" s="1005"/>
      <c r="G193" s="1005"/>
      <c r="H193" s="1005"/>
      <c r="I193" s="1005"/>
      <c r="J193" s="1004"/>
      <c r="K193" s="1004"/>
      <c r="L193" s="1004"/>
      <c r="M193" s="1004"/>
    </row>
    <row r="194" spans="1:13">
      <c r="A194" s="1004"/>
      <c r="B194" s="1004"/>
      <c r="C194" s="1004"/>
      <c r="D194" s="1004"/>
      <c r="E194" s="1005"/>
      <c r="F194" s="1005"/>
      <c r="G194" s="1005"/>
      <c r="H194" s="1005"/>
      <c r="I194" s="1005"/>
      <c r="J194" s="1004"/>
      <c r="K194" s="1004"/>
      <c r="L194" s="1004"/>
      <c r="M194" s="1004"/>
    </row>
    <row r="195" spans="1:13">
      <c r="A195" s="1004"/>
      <c r="B195" s="1004"/>
      <c r="C195" s="1004"/>
      <c r="D195" s="1004"/>
      <c r="E195" s="1005"/>
      <c r="F195" s="1005"/>
      <c r="G195" s="1005"/>
      <c r="H195" s="1005"/>
      <c r="I195" s="1005"/>
      <c r="J195" s="1004"/>
      <c r="K195" s="1004"/>
      <c r="L195" s="1004"/>
      <c r="M195" s="1004"/>
    </row>
    <row r="196" spans="1:13">
      <c r="A196" s="1004"/>
      <c r="B196" s="1004"/>
      <c r="C196" s="1004"/>
      <c r="D196" s="1004"/>
      <c r="E196" s="1005"/>
      <c r="F196" s="1005"/>
      <c r="G196" s="1005"/>
      <c r="H196" s="1005"/>
      <c r="I196" s="1005"/>
      <c r="J196" s="1004"/>
      <c r="K196" s="1004"/>
      <c r="L196" s="1004"/>
      <c r="M196" s="1004"/>
    </row>
    <row r="197" spans="1:13">
      <c r="A197" s="1004"/>
      <c r="B197" s="1004"/>
      <c r="C197" s="1004"/>
      <c r="D197" s="1004"/>
      <c r="E197" s="1005"/>
      <c r="F197" s="1005"/>
      <c r="G197" s="1005"/>
      <c r="H197" s="1005"/>
      <c r="I197" s="1005"/>
      <c r="J197" s="1004"/>
      <c r="K197" s="1004"/>
      <c r="L197" s="1004"/>
      <c r="M197" s="1004"/>
    </row>
    <row r="198" spans="1:13">
      <c r="A198" s="1004"/>
      <c r="B198" s="1004"/>
      <c r="C198" s="1004"/>
      <c r="D198" s="1004"/>
      <c r="E198" s="1005"/>
      <c r="F198" s="1005"/>
      <c r="G198" s="1005"/>
      <c r="H198" s="1005"/>
      <c r="I198" s="1005"/>
      <c r="J198" s="1004"/>
      <c r="K198" s="1004"/>
      <c r="L198" s="1004"/>
      <c r="M198" s="1004"/>
    </row>
    <row r="199" spans="1:13">
      <c r="A199" s="1004"/>
      <c r="B199" s="1004"/>
      <c r="C199" s="1004"/>
      <c r="D199" s="1004"/>
      <c r="E199" s="1005"/>
      <c r="F199" s="1005"/>
      <c r="G199" s="1005"/>
      <c r="H199" s="1005"/>
      <c r="I199" s="1005"/>
      <c r="J199" s="1004"/>
      <c r="K199" s="1004"/>
      <c r="L199" s="1004"/>
      <c r="M199" s="1004"/>
    </row>
    <row r="200" spans="1:13">
      <c r="A200" s="1004"/>
      <c r="B200" s="1004"/>
      <c r="C200" s="1004"/>
      <c r="D200" s="1004"/>
      <c r="E200" s="1005"/>
      <c r="F200" s="1005"/>
      <c r="G200" s="1005"/>
      <c r="H200" s="1005"/>
      <c r="I200" s="1005"/>
      <c r="J200" s="1004"/>
      <c r="K200" s="1004"/>
      <c r="L200" s="1004"/>
      <c r="M200" s="1004"/>
    </row>
    <row r="201" spans="1:13">
      <c r="A201" s="1004"/>
      <c r="B201" s="1004"/>
      <c r="C201" s="1004"/>
      <c r="D201" s="1004"/>
      <c r="E201" s="1005"/>
      <c r="F201" s="1005"/>
      <c r="G201" s="1005"/>
      <c r="H201" s="1005"/>
      <c r="I201" s="1005"/>
      <c r="J201" s="1004"/>
      <c r="K201" s="1004"/>
      <c r="L201" s="1004"/>
      <c r="M201" s="1004"/>
    </row>
    <row r="202" spans="1:13">
      <c r="A202" s="1004"/>
      <c r="B202" s="1004"/>
      <c r="C202" s="1004"/>
      <c r="D202" s="1004"/>
      <c r="E202" s="1005"/>
      <c r="F202" s="1005"/>
      <c r="G202" s="1005"/>
      <c r="H202" s="1005"/>
      <c r="I202" s="1005"/>
      <c r="J202" s="1004"/>
      <c r="K202" s="1004"/>
      <c r="L202" s="1004"/>
      <c r="M202" s="1004"/>
    </row>
    <row r="203" spans="1:13">
      <c r="A203" s="1004"/>
      <c r="B203" s="1004"/>
      <c r="C203" s="1004"/>
      <c r="D203" s="1004"/>
      <c r="E203" s="1005"/>
      <c r="F203" s="1005"/>
      <c r="G203" s="1005"/>
      <c r="H203" s="1005"/>
      <c r="I203" s="1005"/>
      <c r="J203" s="1004"/>
      <c r="K203" s="1004"/>
      <c r="L203" s="1004"/>
      <c r="M203" s="1004"/>
    </row>
    <row r="204" spans="1:13">
      <c r="A204" s="1004"/>
      <c r="B204" s="1004"/>
      <c r="C204" s="1004"/>
      <c r="D204" s="1004"/>
      <c r="E204" s="1005"/>
      <c r="F204" s="1005"/>
      <c r="G204" s="1005"/>
      <c r="H204" s="1005"/>
      <c r="I204" s="1005"/>
      <c r="J204" s="1004"/>
      <c r="K204" s="1004"/>
      <c r="L204" s="1004"/>
      <c r="M204" s="1004"/>
    </row>
    <row r="205" spans="1:13">
      <c r="A205" s="1004"/>
      <c r="B205" s="1004"/>
      <c r="C205" s="1004"/>
      <c r="D205" s="1004"/>
      <c r="E205" s="1005"/>
      <c r="F205" s="1005"/>
      <c r="G205" s="1005"/>
      <c r="H205" s="1005"/>
      <c r="I205" s="1005"/>
      <c r="J205" s="1004"/>
      <c r="K205" s="1004"/>
      <c r="L205" s="1004"/>
      <c r="M205" s="1004"/>
    </row>
    <row r="206" spans="1:13">
      <c r="A206" s="1004"/>
      <c r="B206" s="1004"/>
      <c r="C206" s="1004"/>
      <c r="D206" s="1004"/>
      <c r="E206" s="1005"/>
      <c r="F206" s="1005"/>
      <c r="G206" s="1005"/>
      <c r="H206" s="1005"/>
      <c r="I206" s="1005"/>
      <c r="J206" s="1004"/>
      <c r="K206" s="1004"/>
      <c r="L206" s="1004"/>
      <c r="M206" s="1004"/>
    </row>
    <row r="207" spans="1:13">
      <c r="A207" s="1004"/>
      <c r="B207" s="1004"/>
      <c r="C207" s="1004"/>
      <c r="D207" s="1004"/>
      <c r="E207" s="1005"/>
      <c r="F207" s="1005"/>
      <c r="G207" s="1005"/>
      <c r="H207" s="1005"/>
      <c r="I207" s="1005"/>
      <c r="J207" s="1004"/>
      <c r="K207" s="1004"/>
      <c r="L207" s="1004"/>
      <c r="M207" s="1004"/>
    </row>
    <row r="208" spans="1:13">
      <c r="A208" s="1004"/>
      <c r="B208" s="1004"/>
      <c r="C208" s="1004"/>
      <c r="D208" s="1004"/>
      <c r="E208" s="1005"/>
      <c r="F208" s="1005"/>
      <c r="G208" s="1005"/>
      <c r="H208" s="1005"/>
      <c r="I208" s="1005"/>
      <c r="J208" s="1004"/>
      <c r="K208" s="1004"/>
      <c r="L208" s="1004"/>
      <c r="M208" s="1004"/>
    </row>
    <row r="209" spans="1:13">
      <c r="A209" s="1004"/>
      <c r="B209" s="1004"/>
      <c r="C209" s="1004"/>
      <c r="D209" s="1004"/>
      <c r="E209" s="1005"/>
      <c r="F209" s="1005"/>
      <c r="G209" s="1005"/>
      <c r="H209" s="1005"/>
      <c r="I209" s="1005"/>
      <c r="J209" s="1004"/>
      <c r="K209" s="1004"/>
      <c r="L209" s="1004"/>
      <c r="M209" s="1004"/>
    </row>
    <row r="210" spans="1:13">
      <c r="A210" s="1004"/>
      <c r="B210" s="1004"/>
      <c r="C210" s="1004"/>
      <c r="D210" s="1004"/>
      <c r="E210" s="1005"/>
      <c r="F210" s="1005"/>
      <c r="G210" s="1005"/>
      <c r="H210" s="1005"/>
      <c r="I210" s="1005"/>
      <c r="J210" s="1004"/>
      <c r="K210" s="1004"/>
      <c r="L210" s="1004"/>
      <c r="M210" s="1004"/>
    </row>
    <row r="211" spans="1:13">
      <c r="A211" s="1004"/>
      <c r="B211" s="1004"/>
      <c r="C211" s="1004"/>
      <c r="D211" s="1004"/>
      <c r="E211" s="1005"/>
      <c r="F211" s="1005"/>
      <c r="G211" s="1005"/>
      <c r="H211" s="1005"/>
      <c r="I211" s="1005"/>
      <c r="J211" s="1004"/>
      <c r="K211" s="1004"/>
      <c r="L211" s="1004"/>
      <c r="M211" s="1004"/>
    </row>
    <row r="212" spans="1:13">
      <c r="A212" s="1004"/>
      <c r="B212" s="1004"/>
      <c r="C212" s="1004"/>
      <c r="D212" s="1004"/>
      <c r="E212" s="1005"/>
      <c r="F212" s="1005"/>
      <c r="G212" s="1005"/>
      <c r="H212" s="1005"/>
      <c r="I212" s="1005"/>
      <c r="J212" s="1004"/>
      <c r="K212" s="1004"/>
      <c r="L212" s="1004"/>
      <c r="M212" s="1004"/>
    </row>
    <row r="213" spans="1:13">
      <c r="A213" s="1004"/>
      <c r="B213" s="1004"/>
      <c r="C213" s="1004"/>
      <c r="D213" s="1004"/>
      <c r="E213" s="1005"/>
      <c r="F213" s="1005"/>
      <c r="G213" s="1005"/>
      <c r="H213" s="1005"/>
      <c r="I213" s="1005"/>
      <c r="J213" s="1004"/>
      <c r="K213" s="1004"/>
      <c r="L213" s="1004"/>
      <c r="M213" s="1004"/>
    </row>
    <row r="214" spans="1:13">
      <c r="A214" s="1004"/>
      <c r="B214" s="1004"/>
      <c r="C214" s="1004"/>
      <c r="D214" s="1004"/>
      <c r="E214" s="1005"/>
      <c r="F214" s="1005"/>
      <c r="G214" s="1005"/>
      <c r="H214" s="1005"/>
      <c r="I214" s="1005"/>
      <c r="J214" s="1004"/>
      <c r="K214" s="1004"/>
      <c r="L214" s="1004"/>
      <c r="M214" s="1004"/>
    </row>
    <row r="215" spans="1:13">
      <c r="A215" s="1004"/>
      <c r="B215" s="1004"/>
      <c r="C215" s="1004"/>
      <c r="D215" s="1004"/>
      <c r="E215" s="1005"/>
      <c r="F215" s="1005"/>
      <c r="G215" s="1005"/>
      <c r="H215" s="1005"/>
      <c r="I215" s="1005"/>
      <c r="J215" s="1004"/>
      <c r="K215" s="1004"/>
      <c r="L215" s="1004"/>
      <c r="M215" s="1004"/>
    </row>
    <row r="216" spans="1:13">
      <c r="A216" s="1004"/>
      <c r="B216" s="1004"/>
      <c r="C216" s="1004"/>
      <c r="D216" s="1004"/>
      <c r="E216" s="1005"/>
      <c r="F216" s="1005"/>
      <c r="G216" s="1005"/>
      <c r="H216" s="1005"/>
      <c r="I216" s="1005"/>
      <c r="J216" s="1004"/>
      <c r="K216" s="1004"/>
      <c r="L216" s="1004"/>
      <c r="M216" s="1004"/>
    </row>
    <row r="217" spans="1:13">
      <c r="A217" s="1004"/>
      <c r="B217" s="1004"/>
      <c r="C217" s="1004"/>
      <c r="D217" s="1004"/>
      <c r="E217" s="1005"/>
      <c r="F217" s="1005"/>
      <c r="G217" s="1005"/>
      <c r="H217" s="1005"/>
      <c r="I217" s="1005"/>
      <c r="J217" s="1004"/>
      <c r="K217" s="1004"/>
      <c r="L217" s="1004"/>
      <c r="M217" s="1004"/>
    </row>
    <row r="218" spans="1:13">
      <c r="A218" s="1004"/>
      <c r="B218" s="1004"/>
      <c r="C218" s="1004"/>
      <c r="D218" s="1004"/>
      <c r="E218" s="1005"/>
      <c r="F218" s="1005"/>
      <c r="G218" s="1005"/>
      <c r="H218" s="1005"/>
      <c r="I218" s="1005"/>
      <c r="J218" s="1004"/>
      <c r="K218" s="1004"/>
      <c r="L218" s="1004"/>
      <c r="M218" s="1004"/>
    </row>
    <row r="219" spans="1:13">
      <c r="A219" s="1004"/>
      <c r="B219" s="1004"/>
      <c r="C219" s="1004"/>
      <c r="D219" s="1004"/>
      <c r="E219" s="1005"/>
      <c r="F219" s="1005"/>
      <c r="G219" s="1005"/>
      <c r="H219" s="1005"/>
      <c r="I219" s="1005"/>
      <c r="J219" s="1004"/>
      <c r="K219" s="1004"/>
      <c r="L219" s="1004"/>
      <c r="M219" s="1004"/>
    </row>
    <row r="220" spans="1:13">
      <c r="A220" s="1004"/>
      <c r="B220" s="1004"/>
      <c r="C220" s="1004"/>
      <c r="D220" s="1004"/>
      <c r="E220" s="1005"/>
      <c r="F220" s="1005"/>
      <c r="G220" s="1005"/>
      <c r="H220" s="1005"/>
      <c r="I220" s="1005"/>
      <c r="J220" s="1004"/>
      <c r="K220" s="1004"/>
      <c r="L220" s="1004"/>
      <c r="M220" s="1004"/>
    </row>
    <row r="221" spans="1:13">
      <c r="A221" s="1004"/>
      <c r="B221" s="1004"/>
      <c r="C221" s="1004"/>
      <c r="D221" s="1004"/>
      <c r="E221" s="1005"/>
      <c r="F221" s="1005"/>
      <c r="G221" s="1005"/>
      <c r="H221" s="1005"/>
      <c r="I221" s="1005"/>
      <c r="J221" s="1004"/>
      <c r="K221" s="1004"/>
      <c r="L221" s="1004"/>
      <c r="M221" s="1004"/>
    </row>
    <row r="222" spans="1:13">
      <c r="A222" s="1004"/>
      <c r="B222" s="1004"/>
      <c r="C222" s="1004"/>
      <c r="D222" s="1004"/>
      <c r="E222" s="1005"/>
      <c r="F222" s="1005"/>
      <c r="G222" s="1005"/>
      <c r="H222" s="1005"/>
      <c r="I222" s="1005"/>
      <c r="J222" s="1004"/>
      <c r="K222" s="1004"/>
      <c r="L222" s="1004"/>
      <c r="M222" s="1004"/>
    </row>
    <row r="223" spans="1:13">
      <c r="A223" s="1004"/>
      <c r="B223" s="1004"/>
      <c r="C223" s="1004"/>
      <c r="D223" s="1004"/>
      <c r="E223" s="1005"/>
      <c r="F223" s="1005"/>
      <c r="G223" s="1005"/>
      <c r="H223" s="1005"/>
      <c r="I223" s="1005"/>
      <c r="J223" s="1004"/>
      <c r="K223" s="1004"/>
      <c r="L223" s="1004"/>
      <c r="M223" s="1004"/>
    </row>
    <row r="224" spans="1:13">
      <c r="A224" s="1004"/>
      <c r="B224" s="1004"/>
      <c r="C224" s="1004"/>
      <c r="D224" s="1004"/>
      <c r="E224" s="1005"/>
      <c r="F224" s="1005"/>
      <c r="G224" s="1005"/>
      <c r="H224" s="1005"/>
      <c r="I224" s="1005"/>
      <c r="J224" s="1004"/>
      <c r="K224" s="1004"/>
      <c r="L224" s="1004"/>
      <c r="M224" s="1004"/>
    </row>
    <row r="225" spans="1:13">
      <c r="A225" s="1004"/>
      <c r="B225" s="1004"/>
      <c r="C225" s="1004"/>
      <c r="D225" s="1004"/>
      <c r="E225" s="1005"/>
      <c r="F225" s="1005"/>
      <c r="G225" s="1005"/>
      <c r="H225" s="1005"/>
      <c r="I225" s="1005"/>
      <c r="J225" s="1004"/>
      <c r="K225" s="1004"/>
      <c r="L225" s="1004"/>
      <c r="M225" s="1004"/>
    </row>
    <row r="226" spans="1:13">
      <c r="A226" s="1004"/>
      <c r="B226" s="1004"/>
      <c r="C226" s="1004"/>
      <c r="D226" s="1004"/>
      <c r="E226" s="1005"/>
      <c r="F226" s="1005"/>
      <c r="G226" s="1005"/>
      <c r="H226" s="1005"/>
      <c r="I226" s="1005"/>
      <c r="J226" s="1004"/>
      <c r="K226" s="1004"/>
      <c r="L226" s="1004"/>
      <c r="M226" s="1004"/>
    </row>
    <row r="227" spans="1:13">
      <c r="A227" s="1004"/>
      <c r="B227" s="1004"/>
      <c r="C227" s="1004"/>
      <c r="D227" s="1004"/>
      <c r="E227" s="1005"/>
      <c r="F227" s="1005"/>
      <c r="G227" s="1005"/>
      <c r="H227" s="1005"/>
      <c r="I227" s="1005"/>
      <c r="J227" s="1004"/>
      <c r="K227" s="1004"/>
      <c r="L227" s="1004"/>
      <c r="M227" s="1004"/>
    </row>
    <row r="228" spans="1:13">
      <c r="A228" s="1004"/>
      <c r="B228" s="1004"/>
      <c r="C228" s="1004"/>
      <c r="D228" s="1004"/>
      <c r="E228" s="1005"/>
      <c r="F228" s="1005"/>
      <c r="G228" s="1005"/>
      <c r="H228" s="1005"/>
      <c r="I228" s="1005"/>
      <c r="J228" s="1004"/>
      <c r="K228" s="1004"/>
      <c r="L228" s="1004"/>
      <c r="M228" s="1004"/>
    </row>
    <row r="229" spans="1:13">
      <c r="A229" s="1004"/>
      <c r="B229" s="1004"/>
      <c r="C229" s="1004"/>
      <c r="D229" s="1004"/>
      <c r="E229" s="1005"/>
      <c r="F229" s="1005"/>
      <c r="G229" s="1005"/>
      <c r="H229" s="1005"/>
      <c r="I229" s="1005"/>
      <c r="J229" s="1004"/>
      <c r="K229" s="1004"/>
      <c r="L229" s="1004"/>
      <c r="M229" s="1004"/>
    </row>
    <row r="230" spans="1:13">
      <c r="A230" s="1004"/>
      <c r="B230" s="1004"/>
      <c r="C230" s="1004"/>
      <c r="D230" s="1004"/>
      <c r="E230" s="1005"/>
      <c r="F230" s="1005"/>
      <c r="G230" s="1005"/>
      <c r="H230" s="1005"/>
      <c r="I230" s="1005"/>
      <c r="J230" s="1004"/>
      <c r="K230" s="1004"/>
      <c r="L230" s="1004"/>
      <c r="M230" s="1004"/>
    </row>
    <row r="231" spans="1:13">
      <c r="A231" s="1004"/>
      <c r="B231" s="1004"/>
      <c r="C231" s="1004"/>
      <c r="D231" s="1004"/>
      <c r="E231" s="1005"/>
      <c r="F231" s="1005"/>
      <c r="G231" s="1005"/>
      <c r="H231" s="1005"/>
      <c r="I231" s="1005"/>
      <c r="J231" s="1004"/>
      <c r="K231" s="1004"/>
      <c r="L231" s="1004"/>
      <c r="M231" s="1004"/>
    </row>
    <row r="232" spans="1:13">
      <c r="A232" s="1004"/>
      <c r="B232" s="1004"/>
      <c r="C232" s="1004"/>
      <c r="D232" s="1004"/>
      <c r="E232" s="1005"/>
      <c r="F232" s="1005"/>
      <c r="G232" s="1005"/>
      <c r="H232" s="1005"/>
      <c r="I232" s="1005"/>
      <c r="J232" s="1004"/>
      <c r="K232" s="1004"/>
      <c r="L232" s="1004"/>
      <c r="M232" s="1004"/>
    </row>
    <row r="233" spans="1:13">
      <c r="A233" s="1004"/>
      <c r="B233" s="1004"/>
      <c r="C233" s="1004"/>
      <c r="D233" s="1004"/>
      <c r="E233" s="1005"/>
      <c r="F233" s="1005"/>
      <c r="G233" s="1005"/>
      <c r="H233" s="1005"/>
      <c r="I233" s="1005"/>
      <c r="J233" s="1004"/>
      <c r="K233" s="1004"/>
      <c r="L233" s="1004"/>
      <c r="M233" s="1004"/>
    </row>
    <row r="234" spans="1:13">
      <c r="A234" s="1004"/>
      <c r="B234" s="1004"/>
      <c r="C234" s="1004"/>
      <c r="D234" s="1004"/>
      <c r="E234" s="1005"/>
      <c r="F234" s="1005"/>
      <c r="G234" s="1005"/>
      <c r="H234" s="1005"/>
      <c r="I234" s="1005"/>
      <c r="J234" s="1004"/>
      <c r="K234" s="1004"/>
      <c r="L234" s="1004"/>
      <c r="M234" s="1004"/>
    </row>
    <row r="235" spans="1:13">
      <c r="A235" s="1004"/>
      <c r="B235" s="1004"/>
      <c r="C235" s="1004"/>
      <c r="D235" s="1004"/>
      <c r="E235" s="1005"/>
      <c r="F235" s="1005"/>
      <c r="G235" s="1005"/>
      <c r="H235" s="1005"/>
      <c r="I235" s="1005"/>
      <c r="J235" s="1004"/>
      <c r="K235" s="1004"/>
      <c r="L235" s="1004"/>
      <c r="M235" s="1004"/>
    </row>
    <row r="236" spans="1:13">
      <c r="A236" s="1004"/>
      <c r="B236" s="1004"/>
      <c r="C236" s="1004"/>
      <c r="D236" s="1004"/>
      <c r="E236" s="1005"/>
      <c r="F236" s="1005"/>
      <c r="G236" s="1005"/>
      <c r="H236" s="1005"/>
      <c r="I236" s="1005"/>
      <c r="J236" s="1004"/>
      <c r="K236" s="1004"/>
      <c r="L236" s="1004"/>
      <c r="M236" s="1004"/>
    </row>
    <row r="237" spans="1:13">
      <c r="A237" s="1004"/>
      <c r="B237" s="1004"/>
      <c r="C237" s="1004"/>
      <c r="D237" s="1004"/>
      <c r="E237" s="1005"/>
      <c r="F237" s="1005"/>
      <c r="G237" s="1005"/>
      <c r="H237" s="1005"/>
      <c r="I237" s="1005"/>
      <c r="J237" s="1004"/>
      <c r="K237" s="1004"/>
      <c r="L237" s="1004"/>
      <c r="M237" s="1004"/>
    </row>
    <row r="238" spans="1:13">
      <c r="A238" s="1004"/>
      <c r="B238" s="1004"/>
      <c r="C238" s="1004"/>
      <c r="D238" s="1004"/>
      <c r="E238" s="1005"/>
      <c r="F238" s="1005"/>
      <c r="G238" s="1005"/>
      <c r="H238" s="1005"/>
      <c r="I238" s="1005"/>
      <c r="J238" s="1004"/>
      <c r="K238" s="1004"/>
      <c r="L238" s="1004"/>
      <c r="M238" s="1004"/>
    </row>
    <row r="239" spans="1:13">
      <c r="A239" s="1004"/>
      <c r="B239" s="1004"/>
      <c r="C239" s="1004"/>
      <c r="D239" s="1004"/>
      <c r="E239" s="1005"/>
      <c r="F239" s="1005"/>
      <c r="G239" s="1005"/>
      <c r="H239" s="1005"/>
      <c r="I239" s="1005"/>
      <c r="J239" s="1004"/>
      <c r="K239" s="1004"/>
      <c r="L239" s="1004"/>
      <c r="M239" s="1004"/>
    </row>
    <row r="240" spans="1:13">
      <c r="A240" s="1004"/>
      <c r="B240" s="1004"/>
      <c r="C240" s="1004"/>
      <c r="D240" s="1004"/>
      <c r="E240" s="1005"/>
      <c r="F240" s="1005"/>
      <c r="G240" s="1005"/>
      <c r="H240" s="1005"/>
      <c r="I240" s="1005"/>
      <c r="J240" s="1004"/>
      <c r="K240" s="1004"/>
      <c r="L240" s="1004"/>
      <c r="M240" s="1004"/>
    </row>
    <row r="241" spans="1:13">
      <c r="A241" s="1004"/>
      <c r="B241" s="1004"/>
      <c r="C241" s="1004"/>
      <c r="D241" s="1004"/>
      <c r="E241" s="1005"/>
      <c r="F241" s="1005"/>
      <c r="G241" s="1005"/>
      <c r="H241" s="1005"/>
      <c r="I241" s="1005"/>
      <c r="J241" s="1004"/>
      <c r="K241" s="1004"/>
      <c r="L241" s="1004"/>
      <c r="M241" s="1004"/>
    </row>
    <row r="242" spans="1:13">
      <c r="A242" s="1004"/>
      <c r="B242" s="1004"/>
      <c r="C242" s="1004"/>
      <c r="D242" s="1004"/>
      <c r="E242" s="1005"/>
      <c r="F242" s="1005"/>
      <c r="G242" s="1005"/>
      <c r="H242" s="1005"/>
      <c r="I242" s="1005"/>
      <c r="J242" s="1004"/>
      <c r="K242" s="1004"/>
      <c r="L242" s="1004"/>
      <c r="M242" s="1004"/>
    </row>
    <row r="243" spans="1:13">
      <c r="A243" s="1004"/>
      <c r="B243" s="1004"/>
      <c r="C243" s="1004"/>
      <c r="D243" s="1004"/>
      <c r="E243" s="1005"/>
      <c r="F243" s="1005"/>
      <c r="G243" s="1005"/>
      <c r="H243" s="1005"/>
      <c r="I243" s="1005"/>
      <c r="J243" s="1004"/>
      <c r="K243" s="1004"/>
      <c r="L243" s="1004"/>
      <c r="M243" s="1004"/>
    </row>
    <row r="244" spans="1:13">
      <c r="A244" s="1004"/>
      <c r="B244" s="1004"/>
      <c r="C244" s="1004"/>
      <c r="D244" s="1004"/>
      <c r="E244" s="1005"/>
      <c r="F244" s="1005"/>
      <c r="G244" s="1005"/>
      <c r="H244" s="1005"/>
      <c r="I244" s="1005"/>
      <c r="J244" s="1004"/>
      <c r="K244" s="1004"/>
      <c r="L244" s="1004"/>
      <c r="M244" s="1004"/>
    </row>
    <row r="245" spans="1:13">
      <c r="A245" s="1004"/>
      <c r="B245" s="1004"/>
      <c r="C245" s="1004"/>
      <c r="D245" s="1004"/>
      <c r="E245" s="1005"/>
      <c r="F245" s="1005"/>
      <c r="G245" s="1005"/>
      <c r="H245" s="1005"/>
      <c r="I245" s="1005"/>
      <c r="J245" s="1004"/>
      <c r="K245" s="1004"/>
      <c r="L245" s="1004"/>
      <c r="M245" s="1004"/>
    </row>
    <row r="246" spans="1:13">
      <c r="A246" s="1004"/>
      <c r="B246" s="1004"/>
      <c r="C246" s="1004"/>
      <c r="D246" s="1004"/>
      <c r="E246" s="1005"/>
      <c r="F246" s="1005"/>
      <c r="G246" s="1005"/>
      <c r="H246" s="1005"/>
      <c r="I246" s="1005"/>
      <c r="J246" s="1004"/>
      <c r="K246" s="1004"/>
      <c r="L246" s="1004"/>
      <c r="M246" s="1004"/>
    </row>
    <row r="247" spans="1:13">
      <c r="A247" s="1004"/>
      <c r="B247" s="1004"/>
      <c r="C247" s="1004"/>
      <c r="D247" s="1004"/>
      <c r="E247" s="1005"/>
      <c r="F247" s="1005"/>
      <c r="G247" s="1005"/>
      <c r="H247" s="1005"/>
      <c r="I247" s="1005"/>
      <c r="J247" s="1004"/>
      <c r="K247" s="1004"/>
      <c r="L247" s="1004"/>
      <c r="M247" s="1004"/>
    </row>
    <row r="248" spans="1:13">
      <c r="A248" s="1004"/>
      <c r="B248" s="1004"/>
      <c r="C248" s="1004"/>
      <c r="D248" s="1004"/>
      <c r="E248" s="1005"/>
      <c r="F248" s="1005"/>
      <c r="G248" s="1005"/>
      <c r="H248" s="1005"/>
      <c r="I248" s="1005"/>
      <c r="J248" s="1004"/>
      <c r="K248" s="1004"/>
      <c r="L248" s="1004"/>
      <c r="M248" s="1004"/>
    </row>
    <row r="249" spans="1:13">
      <c r="A249" s="1004"/>
      <c r="B249" s="1004"/>
      <c r="C249" s="1004"/>
      <c r="D249" s="1004"/>
      <c r="E249" s="1005"/>
      <c r="F249" s="1005"/>
      <c r="G249" s="1005"/>
      <c r="H249" s="1005"/>
      <c r="I249" s="1005"/>
      <c r="J249" s="1004"/>
      <c r="K249" s="1004"/>
      <c r="L249" s="1004"/>
      <c r="M249" s="1004"/>
    </row>
    <row r="250" spans="1:13">
      <c r="A250" s="1004"/>
      <c r="B250" s="1004"/>
      <c r="C250" s="1004"/>
      <c r="D250" s="1004"/>
      <c r="E250" s="1005"/>
      <c r="F250" s="1005"/>
      <c r="G250" s="1005"/>
      <c r="H250" s="1005"/>
      <c r="I250" s="1005"/>
      <c r="J250" s="1004"/>
      <c r="K250" s="1004"/>
      <c r="L250" s="1004"/>
      <c r="M250" s="1004"/>
    </row>
    <row r="251" spans="1:13">
      <c r="A251" s="1004"/>
      <c r="B251" s="1004"/>
      <c r="C251" s="1004"/>
      <c r="D251" s="1004"/>
      <c r="E251" s="1005"/>
      <c r="F251" s="1005"/>
      <c r="G251" s="1005"/>
      <c r="H251" s="1005"/>
      <c r="I251" s="1005"/>
      <c r="J251" s="1004"/>
      <c r="K251" s="1004"/>
      <c r="L251" s="1004"/>
      <c r="M251" s="1004"/>
    </row>
    <row r="252" spans="1:13">
      <c r="A252" s="1004"/>
      <c r="B252" s="1004"/>
      <c r="C252" s="1004"/>
      <c r="D252" s="1004"/>
      <c r="E252" s="1005"/>
      <c r="F252" s="1005"/>
      <c r="G252" s="1005"/>
      <c r="H252" s="1005"/>
      <c r="I252" s="1005"/>
      <c r="J252" s="1004"/>
      <c r="K252" s="1004"/>
      <c r="L252" s="1004"/>
      <c r="M252" s="1004"/>
    </row>
    <row r="253" spans="1:13">
      <c r="A253" s="1004"/>
      <c r="B253" s="1004"/>
      <c r="C253" s="1004"/>
      <c r="D253" s="1004"/>
      <c r="E253" s="1005"/>
      <c r="F253" s="1005"/>
      <c r="G253" s="1005"/>
      <c r="H253" s="1005"/>
      <c r="I253" s="1005"/>
      <c r="J253" s="1004"/>
      <c r="K253" s="1004"/>
      <c r="L253" s="1004"/>
      <c r="M253" s="1004"/>
    </row>
    <row r="254" spans="1:13">
      <c r="A254" s="1004"/>
      <c r="B254" s="1004"/>
      <c r="C254" s="1004"/>
      <c r="D254" s="1004"/>
      <c r="E254" s="1005"/>
      <c r="F254" s="1005"/>
      <c r="G254" s="1005"/>
      <c r="H254" s="1005"/>
      <c r="I254" s="1005"/>
      <c r="J254" s="1004"/>
      <c r="K254" s="1004"/>
      <c r="L254" s="1004"/>
      <c r="M254" s="1004"/>
    </row>
    <row r="255" spans="1:13">
      <c r="A255" s="1004"/>
      <c r="B255" s="1004"/>
      <c r="C255" s="1004"/>
      <c r="D255" s="1004"/>
      <c r="E255" s="1005"/>
      <c r="F255" s="1005"/>
      <c r="G255" s="1005"/>
      <c r="H255" s="1005"/>
      <c r="I255" s="1005"/>
      <c r="J255" s="1004"/>
      <c r="K255" s="1004"/>
      <c r="L255" s="1004"/>
      <c r="M255" s="1004"/>
    </row>
    <row r="256" spans="1:13">
      <c r="A256" s="1004"/>
      <c r="B256" s="1004"/>
      <c r="C256" s="1004"/>
      <c r="D256" s="1004"/>
      <c r="E256" s="1005"/>
      <c r="F256" s="1005"/>
      <c r="G256" s="1005"/>
      <c r="H256" s="1005"/>
      <c r="I256" s="1005"/>
      <c r="J256" s="1004"/>
      <c r="K256" s="1004"/>
      <c r="L256" s="1004"/>
      <c r="M256" s="1004"/>
    </row>
  </sheetData>
  <sheetProtection password="81B0" sheet="1" objects="1" scenarios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6">
    <mergeCell ref="I12:I14"/>
    <mergeCell ref="E17:E18"/>
    <mergeCell ref="F17:F18"/>
    <mergeCell ref="G108:H108"/>
    <mergeCell ref="E110:F110"/>
    <mergeCell ref="E114:F114"/>
  </mergeCells>
  <conditionalFormatting sqref="E65:I65">
    <cfRule type="cellIs" dxfId="110" priority="20" stopIfTrue="1" operator="notEqual">
      <formula>0</formula>
    </cfRule>
  </conditionalFormatting>
  <conditionalFormatting sqref="E105:I105">
    <cfRule type="cellIs" dxfId="109" priority="19" stopIfTrue="1" operator="notEqual">
      <formula>0</formula>
    </cfRule>
  </conditionalFormatting>
  <conditionalFormatting sqref="G107:H107 B107">
    <cfRule type="cellIs" dxfId="108" priority="18" stopIfTrue="1" operator="equal">
      <formula>0</formula>
    </cfRule>
  </conditionalFormatting>
  <conditionalFormatting sqref="I114 E110">
    <cfRule type="cellIs" dxfId="107" priority="17" stopIfTrue="1" operator="equal">
      <formula>0</formula>
    </cfRule>
  </conditionalFormatting>
  <conditionalFormatting sqref="E114:F114">
    <cfRule type="cellIs" dxfId="106" priority="16" stopIfTrue="1" operator="equal">
      <formula>0</formula>
    </cfRule>
  </conditionalFormatting>
  <conditionalFormatting sqref="E15">
    <cfRule type="cellIs" dxfId="105" priority="11" stopIfTrue="1" operator="equal">
      <formula>98</formula>
    </cfRule>
    <cfRule type="cellIs" dxfId="104" priority="12" stopIfTrue="1" operator="equal">
      <formula>96</formula>
    </cfRule>
    <cfRule type="cellIs" dxfId="103" priority="13" stopIfTrue="1" operator="equal">
      <formula>42</formula>
    </cfRule>
    <cfRule type="cellIs" dxfId="94" priority="14" stopIfTrue="1" operator="equal">
      <formula>97</formula>
    </cfRule>
    <cfRule type="cellIs" dxfId="93" priority="15" stopIfTrue="1" operator="equal">
      <formula>33</formula>
    </cfRule>
  </conditionalFormatting>
  <conditionalFormatting sqref="F15">
    <cfRule type="cellIs" dxfId="102" priority="6" stopIfTrue="1" operator="equal">
      <formula>"Чужди средства"</formula>
    </cfRule>
    <cfRule type="cellIs" dxfId="101" priority="7" stopIfTrue="1" operator="equal">
      <formula>"СЕС - ДМП"</formula>
    </cfRule>
    <cfRule type="cellIs" dxfId="100" priority="8" stopIfTrue="1" operator="equal">
      <formula>"СЕС - РА"</formula>
    </cfRule>
    <cfRule type="cellIs" dxfId="92" priority="9" stopIfTrue="1" operator="equal">
      <formula>"СЕС - ДЕС"</formula>
    </cfRule>
    <cfRule type="cellIs" dxfId="91" priority="10" stopIfTrue="1" operator="equal">
      <formula>"СЕС - КСФ"</formula>
    </cfRule>
  </conditionalFormatting>
  <conditionalFormatting sqref="B105">
    <cfRule type="cellIs" dxfId="99" priority="5" stopIfTrue="1" operator="notEqual">
      <formula>0</formula>
    </cfRule>
  </conditionalFormatting>
  <conditionalFormatting sqref="I11">
    <cfRule type="cellIs" dxfId="98" priority="1" stopIfTrue="1" operator="between">
      <formula>1000000000000</formula>
      <formula>9999999999999990</formula>
    </cfRule>
    <cfRule type="cellIs" dxfId="97" priority="2" stopIfTrue="1" operator="between">
      <formula>10000000000</formula>
      <formula>999999999999</formula>
    </cfRule>
    <cfRule type="cellIs" dxfId="96" priority="3" stopIfTrue="1" operator="between">
      <formula>1000000</formula>
      <formula>99999999</formula>
    </cfRule>
    <cfRule type="cellIs" dxfId="95" priority="4" stopIfTrue="1" operator="between">
      <formula>100</formula>
      <formula>9999</formula>
    </cfRule>
  </conditionalFormatting>
  <dataValidations count="7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K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I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I54">
      <formula1>0</formula1>
    </dataValidation>
    <dataValidation type="whole" operator="lessThanOrEqual" allowBlank="1" showInputMessage="1" showErrorMessage="1" error="въведете цяло отрицателно число" sqref="E91 G91:I91">
      <formula1>0</formula1>
    </dataValidation>
    <dataValidation type="whole" operator="greaterThanOrEqual" allowBlank="1" showInputMessage="1" showErrorMessage="1" error="въведете цяло положително число" sqref="E90 G90:I90">
      <formula1>0</formula1>
    </dataValidation>
    <dataValidation type="whole" allowBlank="1" showInputMessage="1" showErrorMessage="1" error="въведете цяло число" sqref="E92:E96 G92:I96 E55:E89 E34:E53 E22:E32 G55:I89 G34:I53 G22:I32 F22:F96 E105:I105">
      <formula1>-10000000000000000</formula1>
      <formula2>10000000000000000</formula2>
    </dataValidation>
  </dataValidations>
  <pageMargins left="0.35433070866141736" right="0.23622047244094491" top="0.31496062992125984" bottom="0.35433070866141736" header="0.19685039370078741" footer="0.23622047244094491"/>
  <pageSetup paperSize="9" scale="45" orientation="portrait" r:id="rId44"/>
  <headerFooter alignWithMargins="0"/>
  <legacyDrawing r:id="rId4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filterMode="1"/>
  <dimension ref="A1:IG1446"/>
  <sheetViews>
    <sheetView tabSelected="1" topLeftCell="B800" zoomScale="75" zoomScaleNormal="75" zoomScaleSheetLayoutView="85" workbookViewId="0">
      <selection activeCell="D4" sqref="D4"/>
    </sheetView>
  </sheetViews>
  <sheetFormatPr defaultColWidth="9.109375" defaultRowHeight="15.6"/>
  <cols>
    <col min="1" max="1" width="5.33203125" style="2" hidden="1" customWidth="1"/>
    <col min="2" max="2" width="10.109375" style="2" customWidth="1"/>
    <col min="3" max="3" width="13.33203125" style="2" customWidth="1"/>
    <col min="4" max="4" width="90.6640625" style="3" customWidth="1"/>
    <col min="5" max="5" width="18.6640625" style="2" customWidth="1"/>
    <col min="6" max="7" width="17.6640625" style="2" customWidth="1"/>
    <col min="8" max="8" width="20" style="2" bestFit="1" customWidth="1"/>
    <col min="9" max="10" width="17.6640625" style="2" customWidth="1"/>
    <col min="11" max="11" width="20" style="2" bestFit="1" customWidth="1"/>
    <col min="12" max="12" width="17.6640625" style="2" customWidth="1"/>
    <col min="13" max="13" width="9.88671875" style="7" hidden="1" customWidth="1"/>
    <col min="14" max="14" width="1.5546875" style="8" customWidth="1"/>
    <col min="15" max="16384" width="9.109375" style="2"/>
  </cols>
  <sheetData>
    <row r="1" spans="1:14" ht="18.75" hidden="1" customHeight="1">
      <c r="A1" s="2" t="s">
        <v>165</v>
      </c>
      <c r="B1" s="2" t="s">
        <v>166</v>
      </c>
      <c r="C1" s="2" t="s">
        <v>167</v>
      </c>
      <c r="D1" s="3" t="s">
        <v>168</v>
      </c>
      <c r="E1" s="2" t="s">
        <v>169</v>
      </c>
      <c r="F1" s="2" t="s">
        <v>170</v>
      </c>
      <c r="G1" s="2" t="s">
        <v>170</v>
      </c>
      <c r="H1" s="2" t="s">
        <v>170</v>
      </c>
      <c r="I1" s="2" t="s">
        <v>170</v>
      </c>
      <c r="J1" s="2" t="s">
        <v>170</v>
      </c>
      <c r="K1" s="2" t="s">
        <v>170</v>
      </c>
      <c r="L1" s="2" t="s">
        <v>170</v>
      </c>
      <c r="M1" s="4" t="s">
        <v>2075</v>
      </c>
      <c r="N1" s="5"/>
    </row>
    <row r="2" spans="1:14" ht="12.75" customHeight="1">
      <c r="A2" s="2">
        <v>1</v>
      </c>
      <c r="B2" s="103"/>
      <c r="D2" s="104"/>
      <c r="E2" s="103"/>
      <c r="F2" s="103"/>
      <c r="G2" s="103"/>
      <c r="H2" s="103"/>
      <c r="I2" s="103"/>
      <c r="J2" s="103"/>
      <c r="K2" s="103"/>
      <c r="L2" s="103"/>
      <c r="M2" s="7">
        <v>1</v>
      </c>
      <c r="N2" s="105"/>
    </row>
    <row r="3" spans="1:14">
      <c r="B3" s="1487" t="s">
        <v>869</v>
      </c>
      <c r="C3" s="106">
        <v>2021</v>
      </c>
      <c r="D3" s="104"/>
      <c r="E3" s="107"/>
      <c r="F3" s="103"/>
      <c r="G3" s="103"/>
      <c r="H3" s="103"/>
      <c r="I3" s="103"/>
      <c r="J3" s="103"/>
      <c r="K3" s="103"/>
      <c r="L3" s="103"/>
      <c r="M3" s="7">
        <v>1</v>
      </c>
      <c r="N3" s="108"/>
    </row>
    <row r="4" spans="1:14">
      <c r="B4" s="103"/>
      <c r="C4" s="103"/>
      <c r="D4" s="104"/>
      <c r="E4" s="109"/>
      <c r="F4" s="103"/>
      <c r="G4" s="103"/>
      <c r="H4" s="103"/>
      <c r="I4" s="103"/>
      <c r="J4" s="103"/>
      <c r="K4" s="103"/>
      <c r="L4" s="103"/>
      <c r="M4" s="7">
        <v>1</v>
      </c>
      <c r="N4" s="108"/>
    </row>
    <row r="5" spans="1:14">
      <c r="B5" s="103"/>
      <c r="C5" s="110"/>
      <c r="D5" s="104"/>
      <c r="E5" s="103" t="s">
        <v>459</v>
      </c>
      <c r="F5" s="103" t="s">
        <v>459</v>
      </c>
      <c r="G5" s="103" t="s">
        <v>459</v>
      </c>
      <c r="H5" s="103" t="s">
        <v>459</v>
      </c>
      <c r="I5" s="103" t="s">
        <v>459</v>
      </c>
      <c r="J5" s="103" t="s">
        <v>459</v>
      </c>
      <c r="K5" s="103" t="s">
        <v>459</v>
      </c>
      <c r="L5" s="103" t="s">
        <v>459</v>
      </c>
      <c r="M5" s="7">
        <v>1</v>
      </c>
      <c r="N5" s="108"/>
    </row>
    <row r="6" spans="1:14">
      <c r="B6" s="103"/>
      <c r="C6" s="111"/>
      <c r="D6" s="112"/>
      <c r="E6" s="109"/>
      <c r="F6" s="103" t="s">
        <v>459</v>
      </c>
      <c r="G6" s="103" t="s">
        <v>459</v>
      </c>
      <c r="H6" s="103" t="s">
        <v>459</v>
      </c>
      <c r="I6" s="103" t="s">
        <v>459</v>
      </c>
      <c r="J6" s="103" t="s">
        <v>459</v>
      </c>
      <c r="K6" s="103" t="s">
        <v>459</v>
      </c>
      <c r="L6" s="103" t="s">
        <v>459</v>
      </c>
      <c r="M6" s="7">
        <v>1</v>
      </c>
      <c r="N6" s="108"/>
    </row>
    <row r="7" spans="1:14" ht="15.75" customHeight="1">
      <c r="B7" s="1832" t="str">
        <f>VLOOKUP(E15,SMETKA,2,FALSE)</f>
        <v>ОТЧЕТНИ ДАННИ ПО ЕБК ЗА ИЗПЪЛНЕНИЕТО НА БЮДЖЕТА</v>
      </c>
      <c r="C7" s="1833"/>
      <c r="D7" s="1833"/>
      <c r="E7" s="103"/>
      <c r="F7" s="113"/>
      <c r="G7" s="113"/>
      <c r="H7" s="113"/>
      <c r="I7" s="113"/>
      <c r="J7" s="113"/>
      <c r="K7" s="113"/>
      <c r="L7" s="113"/>
      <c r="M7" s="7">
        <v>1</v>
      </c>
      <c r="N7" s="108"/>
    </row>
    <row r="8" spans="1:14" ht="18.75" customHeight="1">
      <c r="C8" s="111"/>
      <c r="D8" s="112"/>
      <c r="E8" s="113" t="s">
        <v>460</v>
      </c>
      <c r="F8" s="113" t="s">
        <v>829</v>
      </c>
      <c r="G8" s="113"/>
      <c r="H8" s="114"/>
      <c r="I8" s="113"/>
      <c r="J8" s="113"/>
      <c r="K8" s="113"/>
      <c r="L8" s="113"/>
      <c r="M8" s="7">
        <v>1</v>
      </c>
      <c r="N8" s="108"/>
    </row>
    <row r="9" spans="1:14" ht="27" customHeight="1">
      <c r="B9" s="1834" t="s">
        <v>2073</v>
      </c>
      <c r="C9" s="1835"/>
      <c r="D9" s="1836"/>
      <c r="E9" s="115">
        <v>44197</v>
      </c>
      <c r="F9" s="116">
        <v>44561</v>
      </c>
      <c r="G9" s="113"/>
      <c r="H9" s="1415"/>
      <c r="I9" s="1789"/>
      <c r="J9" s="1790"/>
      <c r="K9" s="113"/>
      <c r="L9" s="113"/>
      <c r="M9" s="7">
        <v>1</v>
      </c>
      <c r="N9" s="108"/>
    </row>
    <row r="10" spans="1:14">
      <c r="B10" s="117" t="s">
        <v>793</v>
      </c>
      <c r="C10" s="103"/>
      <c r="D10" s="104"/>
      <c r="E10" s="113"/>
      <c r="F10" s="1601" t="str">
        <f>VLOOKUP(F9,DateName,2,FALSE)</f>
        <v>декември</v>
      </c>
      <c r="G10" s="113"/>
      <c r="H10" s="114"/>
      <c r="I10" s="1791" t="s">
        <v>962</v>
      </c>
      <c r="J10" s="1791"/>
      <c r="K10" s="113"/>
      <c r="L10" s="113"/>
      <c r="M10" s="7">
        <v>1</v>
      </c>
      <c r="N10" s="108"/>
    </row>
    <row r="11" spans="1:14" ht="10.5" customHeight="1">
      <c r="B11" s="117"/>
      <c r="C11" s="103"/>
      <c r="D11" s="104"/>
      <c r="E11" s="117"/>
      <c r="F11" s="103"/>
      <c r="G11" s="113"/>
      <c r="H11" s="114"/>
      <c r="I11" s="1792"/>
      <c r="J11" s="1792"/>
      <c r="K11" s="113"/>
      <c r="L11" s="113"/>
      <c r="M11" s="7">
        <v>1</v>
      </c>
      <c r="N11" s="108"/>
    </row>
    <row r="12" spans="1:14" ht="27" customHeight="1">
      <c r="B12" s="1816" t="str">
        <f>VLOOKUP(F12,PRBK,2,FALSE)</f>
        <v xml:space="preserve">Бургас </v>
      </c>
      <c r="C12" s="1817"/>
      <c r="D12" s="1818"/>
      <c r="E12" s="118" t="s">
        <v>956</v>
      </c>
      <c r="F12" s="1585" t="s">
        <v>1365</v>
      </c>
      <c r="G12" s="113"/>
      <c r="H12" s="114"/>
      <c r="I12" s="1792"/>
      <c r="J12" s="1792"/>
      <c r="K12" s="113"/>
      <c r="L12" s="113"/>
      <c r="M12" s="7">
        <v>1</v>
      </c>
      <c r="N12" s="108"/>
    </row>
    <row r="13" spans="1:14" ht="18" customHeight="1">
      <c r="B13" s="119" t="s">
        <v>794</v>
      </c>
      <c r="C13" s="103"/>
      <c r="D13" s="104"/>
      <c r="E13" s="120"/>
      <c r="F13" s="114"/>
      <c r="G13" s="114" t="s">
        <v>459</v>
      </c>
      <c r="H13" s="121"/>
      <c r="I13" s="122"/>
      <c r="J13" s="123"/>
      <c r="K13" s="123" t="s">
        <v>459</v>
      </c>
      <c r="L13" s="123" t="s">
        <v>459</v>
      </c>
      <c r="M13" s="7">
        <v>1</v>
      </c>
      <c r="N13" s="108"/>
    </row>
    <row r="14" spans="1:14" ht="20.25" customHeight="1">
      <c r="B14" s="117"/>
      <c r="C14" s="103"/>
      <c r="D14" s="104"/>
      <c r="E14" s="120"/>
      <c r="F14" s="114"/>
      <c r="G14" s="113"/>
      <c r="H14" s="121"/>
      <c r="I14" s="122"/>
      <c r="J14" s="123"/>
      <c r="K14" s="113"/>
      <c r="L14" s="113"/>
      <c r="M14" s="7">
        <v>1</v>
      </c>
      <c r="N14" s="108"/>
    </row>
    <row r="15" spans="1:14" ht="21" customHeight="1">
      <c r="B15" s="117"/>
      <c r="C15" s="103"/>
      <c r="D15" s="686" t="s">
        <v>885</v>
      </c>
      <c r="E15" s="125">
        <v>0</v>
      </c>
      <c r="F15" s="126" t="str">
        <f>+IF(+E15=0,"БЮДЖЕТ",+IF(+E15=98,"СЕС - КСФ",+IF(+E15=42,"СЕС - РА",+IF(+E15=96,"СЕС - ДЕС",+IF(+E15=97,"СЕС - ДМП",+IF(+E15=33,"Чужди средства"))))))</f>
        <v>БЮДЖЕТ</v>
      </c>
      <c r="G15" s="113"/>
      <c r="H15" s="121"/>
      <c r="I15" s="122"/>
      <c r="J15" s="123"/>
      <c r="K15" s="113"/>
      <c r="L15" s="113"/>
      <c r="M15" s="7">
        <v>1</v>
      </c>
      <c r="N15" s="108"/>
    </row>
    <row r="16" spans="1:14" ht="18.75" customHeight="1">
      <c r="A16" s="10"/>
      <c r="B16" s="1602" t="s">
        <v>2051</v>
      </c>
      <c r="C16" s="127"/>
      <c r="D16" s="127"/>
      <c r="E16" s="110"/>
      <c r="F16" s="113"/>
      <c r="G16" s="113"/>
      <c r="H16" s="121"/>
      <c r="I16" s="122"/>
      <c r="J16" s="123"/>
      <c r="K16" s="113"/>
      <c r="L16" s="113"/>
      <c r="M16" s="7">
        <v>1</v>
      </c>
      <c r="N16" s="108"/>
    </row>
    <row r="17" spans="1:14" ht="26.25" customHeight="1">
      <c r="A17" s="10"/>
      <c r="B17" s="103"/>
      <c r="C17" s="111"/>
      <c r="D17" s="122"/>
      <c r="E17" s="122"/>
      <c r="F17" s="122"/>
      <c r="G17" s="122"/>
      <c r="H17" s="122"/>
      <c r="I17" s="122"/>
      <c r="J17" s="123"/>
      <c r="K17" s="113"/>
      <c r="L17" s="113"/>
      <c r="M17" s="7">
        <v>1</v>
      </c>
      <c r="N17" s="108"/>
    </row>
    <row r="18" spans="1:14" ht="16.2" thickBot="1">
      <c r="B18" s="103"/>
      <c r="C18" s="111"/>
      <c r="D18" s="112"/>
      <c r="F18" s="128"/>
      <c r="G18" s="128"/>
      <c r="H18" s="129"/>
      <c r="I18" s="128"/>
      <c r="J18" s="130"/>
      <c r="K18" s="128"/>
      <c r="L18" s="130" t="s">
        <v>461</v>
      </c>
      <c r="M18" s="7">
        <v>1</v>
      </c>
      <c r="N18" s="108"/>
    </row>
    <row r="19" spans="1:14" ht="22.5" customHeight="1">
      <c r="A19" s="10"/>
      <c r="B19" s="131"/>
      <c r="C19" s="132"/>
      <c r="D19" s="133" t="s">
        <v>886</v>
      </c>
      <c r="E19" s="1757" t="s">
        <v>2052</v>
      </c>
      <c r="F19" s="1758"/>
      <c r="G19" s="1758"/>
      <c r="H19" s="1759"/>
      <c r="I19" s="1840" t="s">
        <v>2053</v>
      </c>
      <c r="J19" s="1841"/>
      <c r="K19" s="1841"/>
      <c r="L19" s="1842"/>
      <c r="M19" s="7">
        <v>1</v>
      </c>
      <c r="N19" s="108"/>
    </row>
    <row r="20" spans="1:14" ht="49.5" customHeight="1">
      <c r="B20" s="134" t="s">
        <v>62</v>
      </c>
      <c r="C20" s="135" t="s">
        <v>462</v>
      </c>
      <c r="D20" s="136" t="s">
        <v>887</v>
      </c>
      <c r="E20" s="137" t="s">
        <v>957</v>
      </c>
      <c r="F20" s="1407" t="s">
        <v>797</v>
      </c>
      <c r="G20" s="1408" t="s">
        <v>798</v>
      </c>
      <c r="H20" s="1409" t="s">
        <v>796</v>
      </c>
      <c r="I20" s="1598" t="s">
        <v>958</v>
      </c>
      <c r="J20" s="1599" t="s">
        <v>959</v>
      </c>
      <c r="K20" s="1600" t="s">
        <v>960</v>
      </c>
      <c r="L20" s="1416" t="s">
        <v>961</v>
      </c>
      <c r="M20" s="7">
        <v>1</v>
      </c>
      <c r="N20" s="138"/>
    </row>
    <row r="21" spans="1:14" ht="18">
      <c r="B21" s="139"/>
      <c r="C21" s="140"/>
      <c r="D21" s="141" t="s">
        <v>463</v>
      </c>
      <c r="E21" s="142" t="s">
        <v>171</v>
      </c>
      <c r="F21" s="143" t="s">
        <v>172</v>
      </c>
      <c r="G21" s="144" t="s">
        <v>711</v>
      </c>
      <c r="H21" s="145" t="s">
        <v>712</v>
      </c>
      <c r="I21" s="143" t="s">
        <v>691</v>
      </c>
      <c r="J21" s="144" t="s">
        <v>862</v>
      </c>
      <c r="K21" s="145" t="s">
        <v>863</v>
      </c>
      <c r="L21" s="1417" t="s">
        <v>864</v>
      </c>
      <c r="M21" s="7">
        <v>1</v>
      </c>
      <c r="N21" s="138"/>
    </row>
    <row r="22" spans="1:14" s="11" customFormat="1" ht="18.75" hidden="1" customHeight="1">
      <c r="A22" s="11">
        <v>5</v>
      </c>
      <c r="B22" s="146">
        <v>100</v>
      </c>
      <c r="C22" s="1830" t="s">
        <v>464</v>
      </c>
      <c r="D22" s="1831"/>
      <c r="E22" s="148">
        <f t="shared" ref="E22:L22" si="0">SUM(E23:E25,E26:E27)</f>
        <v>0</v>
      </c>
      <c r="F22" s="148">
        <f t="shared" si="0"/>
        <v>0</v>
      </c>
      <c r="G22" s="148">
        <f t="shared" si="0"/>
        <v>0</v>
      </c>
      <c r="H22" s="148">
        <f t="shared" si="0"/>
        <v>0</v>
      </c>
      <c r="I22" s="148">
        <f t="shared" si="0"/>
        <v>0</v>
      </c>
      <c r="J22" s="148">
        <f t="shared" si="0"/>
        <v>0</v>
      </c>
      <c r="K22" s="148">
        <f t="shared" si="0"/>
        <v>0</v>
      </c>
      <c r="L22" s="148">
        <f t="shared" si="0"/>
        <v>0</v>
      </c>
      <c r="M22" s="7" t="str">
        <f>(IF($E22&lt;&gt;0,$M$2,IF($L22&lt;&gt;0,$M$2,"")))</f>
        <v/>
      </c>
      <c r="N22" s="138"/>
    </row>
    <row r="23" spans="1:14" ht="18.75" hidden="1" customHeight="1">
      <c r="A23" s="2">
        <v>10</v>
      </c>
      <c r="B23" s="149"/>
      <c r="C23" s="150">
        <v>101</v>
      </c>
      <c r="D23" s="151" t="s">
        <v>465</v>
      </c>
      <c r="E23" s="281">
        <f>F23+G23+H23</f>
        <v>0</v>
      </c>
      <c r="F23" s="486">
        <v>0</v>
      </c>
      <c r="G23" s="487">
        <v>0</v>
      </c>
      <c r="H23" s="154">
        <v>0</v>
      </c>
      <c r="I23" s="486">
        <v>0</v>
      </c>
      <c r="J23" s="487">
        <v>0</v>
      </c>
      <c r="K23" s="154">
        <v>0</v>
      </c>
      <c r="L23" s="281">
        <f>I23+J23+K23</f>
        <v>0</v>
      </c>
      <c r="M23" s="7" t="str">
        <f t="shared" ref="M23:M89" si="1">(IF($E23&lt;&gt;0,$M$2,IF($L23&lt;&gt;0,$M$2,"")))</f>
        <v/>
      </c>
      <c r="N23" s="155"/>
    </row>
    <row r="24" spans="1:14" ht="18.75" hidden="1" customHeight="1">
      <c r="A24" s="2">
        <v>15</v>
      </c>
      <c r="B24" s="149"/>
      <c r="C24" s="156">
        <v>102</v>
      </c>
      <c r="D24" s="157" t="s">
        <v>2054</v>
      </c>
      <c r="E24" s="295">
        <f>F24+G24+H24</f>
        <v>0</v>
      </c>
      <c r="F24" s="488">
        <v>0</v>
      </c>
      <c r="G24" s="489">
        <v>0</v>
      </c>
      <c r="H24" s="160">
        <v>0</v>
      </c>
      <c r="I24" s="488">
        <v>0</v>
      </c>
      <c r="J24" s="489">
        <v>0</v>
      </c>
      <c r="K24" s="160">
        <v>0</v>
      </c>
      <c r="L24" s="295">
        <f>I24+J24+K24</f>
        <v>0</v>
      </c>
      <c r="M24" s="7" t="str">
        <f t="shared" si="1"/>
        <v/>
      </c>
      <c r="N24" s="155"/>
    </row>
    <row r="25" spans="1:14" ht="18.75" hidden="1" customHeight="1">
      <c r="A25" s="2">
        <v>20</v>
      </c>
      <c r="B25" s="149"/>
      <c r="C25" s="156">
        <v>103</v>
      </c>
      <c r="D25" s="157" t="s">
        <v>2055</v>
      </c>
      <c r="E25" s="295">
        <f>F25+G25+H25</f>
        <v>0</v>
      </c>
      <c r="F25" s="488">
        <v>0</v>
      </c>
      <c r="G25" s="159"/>
      <c r="H25" s="160">
        <v>0</v>
      </c>
      <c r="I25" s="488">
        <v>0</v>
      </c>
      <c r="J25" s="159"/>
      <c r="K25" s="160">
        <v>0</v>
      </c>
      <c r="L25" s="295">
        <f>I25+J25+K25</f>
        <v>0</v>
      </c>
      <c r="M25" s="7" t="str">
        <f t="shared" si="1"/>
        <v/>
      </c>
      <c r="N25" s="155"/>
    </row>
    <row r="26" spans="1:14" ht="18.75" hidden="1" customHeight="1">
      <c r="A26" s="2">
        <v>20</v>
      </c>
      <c r="B26" s="149"/>
      <c r="C26" s="156">
        <v>108</v>
      </c>
      <c r="D26" s="161" t="s">
        <v>2056</v>
      </c>
      <c r="E26" s="295">
        <f>F26+G26+H26</f>
        <v>0</v>
      </c>
      <c r="F26" s="488">
        <v>0</v>
      </c>
      <c r="G26" s="489">
        <v>0</v>
      </c>
      <c r="H26" s="160">
        <v>0</v>
      </c>
      <c r="I26" s="488">
        <v>0</v>
      </c>
      <c r="J26" s="489">
        <v>0</v>
      </c>
      <c r="K26" s="160">
        <v>0</v>
      </c>
      <c r="L26" s="295">
        <f>I26+J26+K26</f>
        <v>0</v>
      </c>
      <c r="M26" s="7" t="str">
        <f t="shared" si="1"/>
        <v/>
      </c>
      <c r="N26" s="155"/>
    </row>
    <row r="27" spans="1:14" ht="32.25" hidden="1" customHeight="1">
      <c r="A27" s="14">
        <v>21</v>
      </c>
      <c r="B27" s="149"/>
      <c r="C27" s="162">
        <v>109</v>
      </c>
      <c r="D27" s="163" t="s">
        <v>2057</v>
      </c>
      <c r="E27" s="314">
        <f>F27+G27+H27</f>
        <v>0</v>
      </c>
      <c r="F27" s="1475">
        <v>0</v>
      </c>
      <c r="G27" s="1476">
        <v>0</v>
      </c>
      <c r="H27" s="166">
        <v>0</v>
      </c>
      <c r="I27" s="1475">
        <v>0</v>
      </c>
      <c r="J27" s="1476">
        <v>0</v>
      </c>
      <c r="K27" s="166">
        <v>0</v>
      </c>
      <c r="L27" s="314">
        <f>I27+J27+K27</f>
        <v>0</v>
      </c>
      <c r="M27" s="7" t="str">
        <f t="shared" si="1"/>
        <v/>
      </c>
      <c r="N27" s="155"/>
    </row>
    <row r="28" spans="1:14" s="15" customFormat="1" ht="18.75" hidden="1" customHeight="1">
      <c r="A28" s="15">
        <v>25</v>
      </c>
      <c r="B28" s="167">
        <v>200</v>
      </c>
      <c r="C28" s="1830" t="s">
        <v>466</v>
      </c>
      <c r="D28" s="1831"/>
      <c r="E28" s="1376">
        <f t="shared" ref="E28:L28" si="2">SUM(E29:E32)</f>
        <v>0</v>
      </c>
      <c r="F28" s="168">
        <f t="shared" si="2"/>
        <v>0</v>
      </c>
      <c r="G28" s="169">
        <f t="shared" si="2"/>
        <v>0</v>
      </c>
      <c r="H28" s="170">
        <f>SUM(H29:H32)</f>
        <v>0</v>
      </c>
      <c r="I28" s="168">
        <f t="shared" si="2"/>
        <v>0</v>
      </c>
      <c r="J28" s="169">
        <f t="shared" si="2"/>
        <v>0</v>
      </c>
      <c r="K28" s="170">
        <f>SUM(K29:K32)</f>
        <v>0</v>
      </c>
      <c r="L28" s="1376">
        <f t="shared" si="2"/>
        <v>0</v>
      </c>
      <c r="M28" s="7" t="str">
        <f t="shared" si="1"/>
        <v/>
      </c>
      <c r="N28" s="155"/>
    </row>
    <row r="29" spans="1:14" ht="18.75" hidden="1" customHeight="1">
      <c r="A29" s="2">
        <v>30</v>
      </c>
      <c r="B29" s="171"/>
      <c r="C29" s="150">
        <v>201</v>
      </c>
      <c r="D29" s="151" t="s">
        <v>467</v>
      </c>
      <c r="E29" s="281">
        <f t="shared" ref="E29:E95" si="3">F29+G29+H29</f>
        <v>0</v>
      </c>
      <c r="F29" s="486">
        <v>0</v>
      </c>
      <c r="G29" s="487">
        <v>0</v>
      </c>
      <c r="H29" s="154">
        <v>0</v>
      </c>
      <c r="I29" s="486">
        <v>0</v>
      </c>
      <c r="J29" s="487">
        <v>0</v>
      </c>
      <c r="K29" s="154">
        <v>0</v>
      </c>
      <c r="L29" s="281">
        <f>I29+J29+K29</f>
        <v>0</v>
      </c>
      <c r="M29" s="7" t="str">
        <f t="shared" si="1"/>
        <v/>
      </c>
      <c r="N29" s="155"/>
    </row>
    <row r="30" spans="1:14" ht="18.75" hidden="1" customHeight="1">
      <c r="A30" s="2">
        <v>35</v>
      </c>
      <c r="B30" s="171"/>
      <c r="C30" s="156">
        <v>202</v>
      </c>
      <c r="D30" s="157" t="s">
        <v>123</v>
      </c>
      <c r="E30" s="295">
        <f t="shared" si="3"/>
        <v>0</v>
      </c>
      <c r="F30" s="488">
        <v>0</v>
      </c>
      <c r="G30" s="489">
        <v>0</v>
      </c>
      <c r="H30" s="160">
        <v>0</v>
      </c>
      <c r="I30" s="488">
        <v>0</v>
      </c>
      <c r="J30" s="489">
        <v>0</v>
      </c>
      <c r="K30" s="160">
        <v>0</v>
      </c>
      <c r="L30" s="295">
        <f>I30+J30+K30</f>
        <v>0</v>
      </c>
      <c r="M30" s="7" t="str">
        <f t="shared" si="1"/>
        <v/>
      </c>
      <c r="N30" s="155"/>
    </row>
    <row r="31" spans="1:14" ht="18.75" hidden="1" customHeight="1">
      <c r="A31" s="2">
        <v>40</v>
      </c>
      <c r="B31" s="171"/>
      <c r="C31" s="156">
        <v>203</v>
      </c>
      <c r="D31" s="157" t="s">
        <v>124</v>
      </c>
      <c r="E31" s="295">
        <f t="shared" si="3"/>
        <v>0</v>
      </c>
      <c r="F31" s="488">
        <v>0</v>
      </c>
      <c r="G31" s="489">
        <v>0</v>
      </c>
      <c r="H31" s="160">
        <v>0</v>
      </c>
      <c r="I31" s="488">
        <v>0</v>
      </c>
      <c r="J31" s="489">
        <v>0</v>
      </c>
      <c r="K31" s="160">
        <v>0</v>
      </c>
      <c r="L31" s="295">
        <f>I31+J31+K31</f>
        <v>0</v>
      </c>
      <c r="M31" s="7" t="str">
        <f t="shared" si="1"/>
        <v/>
      </c>
      <c r="N31" s="155"/>
    </row>
    <row r="32" spans="1:14" ht="18.75" hidden="1" customHeight="1">
      <c r="A32" s="2">
        <v>45</v>
      </c>
      <c r="B32" s="171"/>
      <c r="C32" s="162">
        <v>204</v>
      </c>
      <c r="D32" s="172" t="s">
        <v>125</v>
      </c>
      <c r="E32" s="287">
        <f t="shared" si="3"/>
        <v>0</v>
      </c>
      <c r="F32" s="490">
        <v>0</v>
      </c>
      <c r="G32" s="491">
        <v>0</v>
      </c>
      <c r="H32" s="175">
        <v>0</v>
      </c>
      <c r="I32" s="490">
        <v>0</v>
      </c>
      <c r="J32" s="491">
        <v>0</v>
      </c>
      <c r="K32" s="175">
        <v>0</v>
      </c>
      <c r="L32" s="287">
        <f>I32+J32+K32</f>
        <v>0</v>
      </c>
      <c r="M32" s="7" t="str">
        <f t="shared" si="1"/>
        <v/>
      </c>
      <c r="N32" s="155"/>
    </row>
    <row r="33" spans="1:14" s="15" customFormat="1" ht="18.75" hidden="1" customHeight="1">
      <c r="A33" s="15">
        <v>50</v>
      </c>
      <c r="B33" s="167">
        <v>400</v>
      </c>
      <c r="C33" s="1830" t="s">
        <v>126</v>
      </c>
      <c r="D33" s="1831"/>
      <c r="E33" s="1376">
        <f t="shared" ref="E33:L33" si="4">SUM(E34:E38)</f>
        <v>0</v>
      </c>
      <c r="F33" s="168">
        <f t="shared" si="4"/>
        <v>0</v>
      </c>
      <c r="G33" s="169">
        <f t="shared" si="4"/>
        <v>0</v>
      </c>
      <c r="H33" s="170">
        <f>SUM(H34:H38)</f>
        <v>0</v>
      </c>
      <c r="I33" s="168">
        <f t="shared" si="4"/>
        <v>0</v>
      </c>
      <c r="J33" s="169">
        <f t="shared" si="4"/>
        <v>0</v>
      </c>
      <c r="K33" s="170">
        <f>SUM(K34:K38)</f>
        <v>0</v>
      </c>
      <c r="L33" s="1376">
        <f t="shared" si="4"/>
        <v>0</v>
      </c>
      <c r="M33" s="7" t="str">
        <f t="shared" si="1"/>
        <v/>
      </c>
      <c r="N33" s="155"/>
    </row>
    <row r="34" spans="1:14" ht="18.75" hidden="1" customHeight="1">
      <c r="A34" s="2">
        <v>55</v>
      </c>
      <c r="B34" s="149"/>
      <c r="C34" s="150">
        <v>401</v>
      </c>
      <c r="D34" s="176" t="s">
        <v>127</v>
      </c>
      <c r="E34" s="281">
        <f t="shared" si="3"/>
        <v>0</v>
      </c>
      <c r="F34" s="486">
        <v>0</v>
      </c>
      <c r="G34" s="487">
        <v>0</v>
      </c>
      <c r="H34" s="154">
        <v>0</v>
      </c>
      <c r="I34" s="486">
        <v>0</v>
      </c>
      <c r="J34" s="487">
        <v>0</v>
      </c>
      <c r="K34" s="154">
        <v>0</v>
      </c>
      <c r="L34" s="281">
        <f>I34+J34+K34</f>
        <v>0</v>
      </c>
      <c r="M34" s="7" t="str">
        <f t="shared" si="1"/>
        <v/>
      </c>
      <c r="N34" s="155"/>
    </row>
    <row r="35" spans="1:14" ht="18.75" hidden="1" customHeight="1">
      <c r="A35" s="2">
        <v>56</v>
      </c>
      <c r="B35" s="149"/>
      <c r="C35" s="156">
        <v>402</v>
      </c>
      <c r="D35" s="177" t="s">
        <v>128</v>
      </c>
      <c r="E35" s="295">
        <f t="shared" si="3"/>
        <v>0</v>
      </c>
      <c r="F35" s="488">
        <v>0</v>
      </c>
      <c r="G35" s="489">
        <v>0</v>
      </c>
      <c r="H35" s="160">
        <v>0</v>
      </c>
      <c r="I35" s="488">
        <v>0</v>
      </c>
      <c r="J35" s="489">
        <v>0</v>
      </c>
      <c r="K35" s="160">
        <v>0</v>
      </c>
      <c r="L35" s="295">
        <f>I35+J35+K35</f>
        <v>0</v>
      </c>
      <c r="M35" s="7" t="str">
        <f t="shared" si="1"/>
        <v/>
      </c>
      <c r="N35" s="155"/>
    </row>
    <row r="36" spans="1:14" ht="18" hidden="1" customHeight="1">
      <c r="A36" s="2">
        <v>57</v>
      </c>
      <c r="B36" s="149"/>
      <c r="C36" s="156">
        <v>403</v>
      </c>
      <c r="D36" s="178" t="s">
        <v>888</v>
      </c>
      <c r="E36" s="295">
        <f t="shared" si="3"/>
        <v>0</v>
      </c>
      <c r="F36" s="488">
        <v>0</v>
      </c>
      <c r="G36" s="489">
        <v>0</v>
      </c>
      <c r="H36" s="160">
        <v>0</v>
      </c>
      <c r="I36" s="488">
        <v>0</v>
      </c>
      <c r="J36" s="489">
        <v>0</v>
      </c>
      <c r="K36" s="160">
        <v>0</v>
      </c>
      <c r="L36" s="295">
        <f>I36+J36+K36</f>
        <v>0</v>
      </c>
      <c r="M36" s="7" t="str">
        <f t="shared" si="1"/>
        <v/>
      </c>
      <c r="N36" s="155"/>
    </row>
    <row r="37" spans="1:14" ht="18.75" hidden="1" customHeight="1">
      <c r="A37" s="14">
        <v>58</v>
      </c>
      <c r="B37" s="111"/>
      <c r="C37" s="156">
        <v>404</v>
      </c>
      <c r="D37" s="177" t="s">
        <v>2058</v>
      </c>
      <c r="E37" s="295">
        <f t="shared" si="3"/>
        <v>0</v>
      </c>
      <c r="F37" s="488">
        <v>0</v>
      </c>
      <c r="G37" s="489">
        <v>0</v>
      </c>
      <c r="H37" s="160">
        <v>0</v>
      </c>
      <c r="I37" s="488">
        <v>0</v>
      </c>
      <c r="J37" s="489">
        <v>0</v>
      </c>
      <c r="K37" s="160">
        <v>0</v>
      </c>
      <c r="L37" s="295">
        <f>I37+J37+K37</f>
        <v>0</v>
      </c>
      <c r="M37" s="7" t="str">
        <f t="shared" si="1"/>
        <v/>
      </c>
      <c r="N37" s="155"/>
    </row>
    <row r="38" spans="1:14" ht="18.75" hidden="1" customHeight="1">
      <c r="A38" s="14">
        <v>59</v>
      </c>
      <c r="B38" s="149"/>
      <c r="C38" s="179">
        <v>411</v>
      </c>
      <c r="D38" s="180" t="s">
        <v>715</v>
      </c>
      <c r="E38" s="287">
        <f t="shared" si="3"/>
        <v>0</v>
      </c>
      <c r="F38" s="490">
        <v>0</v>
      </c>
      <c r="G38" s="491">
        <v>0</v>
      </c>
      <c r="H38" s="175">
        <v>0</v>
      </c>
      <c r="I38" s="490">
        <v>0</v>
      </c>
      <c r="J38" s="491">
        <v>0</v>
      </c>
      <c r="K38" s="175">
        <v>0</v>
      </c>
      <c r="L38" s="287">
        <f>I38+J38+K38</f>
        <v>0</v>
      </c>
      <c r="M38" s="7" t="str">
        <f t="shared" si="1"/>
        <v/>
      </c>
      <c r="N38" s="155"/>
    </row>
    <row r="39" spans="1:14" s="15" customFormat="1" ht="18.75" hidden="1" customHeight="1">
      <c r="A39" s="16">
        <v>65</v>
      </c>
      <c r="B39" s="167">
        <v>800</v>
      </c>
      <c r="C39" s="1830" t="s">
        <v>121</v>
      </c>
      <c r="D39" s="1831"/>
      <c r="E39" s="1376">
        <f t="shared" ref="E39:L39" si="5">SUM(E40:E46)</f>
        <v>0</v>
      </c>
      <c r="F39" s="168">
        <f t="shared" si="5"/>
        <v>0</v>
      </c>
      <c r="G39" s="169">
        <f t="shared" si="5"/>
        <v>0</v>
      </c>
      <c r="H39" s="170">
        <f>SUM(H40:H46)</f>
        <v>0</v>
      </c>
      <c r="I39" s="168">
        <f t="shared" si="5"/>
        <v>0</v>
      </c>
      <c r="J39" s="169">
        <f t="shared" si="5"/>
        <v>0</v>
      </c>
      <c r="K39" s="170">
        <f>SUM(K40:K46)</f>
        <v>0</v>
      </c>
      <c r="L39" s="1376">
        <f t="shared" si="5"/>
        <v>0</v>
      </c>
      <c r="M39" s="7" t="str">
        <f t="shared" si="1"/>
        <v/>
      </c>
      <c r="N39" s="155"/>
    </row>
    <row r="40" spans="1:14" ht="18.75" hidden="1" customHeight="1">
      <c r="A40" s="2">
        <v>70</v>
      </c>
      <c r="B40" s="181"/>
      <c r="C40" s="150">
        <v>801</v>
      </c>
      <c r="D40" s="151" t="s">
        <v>129</v>
      </c>
      <c r="E40" s="281">
        <f t="shared" si="3"/>
        <v>0</v>
      </c>
      <c r="F40" s="486">
        <v>0</v>
      </c>
      <c r="G40" s="487">
        <v>0</v>
      </c>
      <c r="H40" s="154">
        <v>0</v>
      </c>
      <c r="I40" s="486">
        <v>0</v>
      </c>
      <c r="J40" s="487">
        <v>0</v>
      </c>
      <c r="K40" s="154">
        <v>0</v>
      </c>
      <c r="L40" s="281">
        <f t="shared" ref="L40:L46" si="6">I40+J40+K40</f>
        <v>0</v>
      </c>
      <c r="M40" s="7" t="str">
        <f t="shared" si="1"/>
        <v/>
      </c>
      <c r="N40" s="155"/>
    </row>
    <row r="41" spans="1:14" ht="18.75" hidden="1" customHeight="1">
      <c r="A41" s="2">
        <v>75</v>
      </c>
      <c r="B41" s="181"/>
      <c r="C41" s="156">
        <v>802</v>
      </c>
      <c r="D41" s="157" t="s">
        <v>130</v>
      </c>
      <c r="E41" s="295">
        <f t="shared" si="3"/>
        <v>0</v>
      </c>
      <c r="F41" s="488">
        <v>0</v>
      </c>
      <c r="G41" s="489">
        <v>0</v>
      </c>
      <c r="H41" s="160">
        <v>0</v>
      </c>
      <c r="I41" s="488">
        <v>0</v>
      </c>
      <c r="J41" s="489">
        <v>0</v>
      </c>
      <c r="K41" s="160">
        <v>0</v>
      </c>
      <c r="L41" s="295">
        <f t="shared" si="6"/>
        <v>0</v>
      </c>
      <c r="M41" s="7" t="str">
        <f t="shared" si="1"/>
        <v/>
      </c>
      <c r="N41" s="155"/>
    </row>
    <row r="42" spans="1:14" ht="18.75" hidden="1" customHeight="1">
      <c r="A42" s="14">
        <v>80</v>
      </c>
      <c r="B42" s="181"/>
      <c r="C42" s="156">
        <v>804</v>
      </c>
      <c r="D42" s="157" t="s">
        <v>131</v>
      </c>
      <c r="E42" s="295">
        <f t="shared" si="3"/>
        <v>0</v>
      </c>
      <c r="F42" s="488">
        <v>0</v>
      </c>
      <c r="G42" s="489">
        <v>0</v>
      </c>
      <c r="H42" s="160">
        <v>0</v>
      </c>
      <c r="I42" s="488">
        <v>0</v>
      </c>
      <c r="J42" s="489">
        <v>0</v>
      </c>
      <c r="K42" s="160">
        <v>0</v>
      </c>
      <c r="L42" s="295">
        <f t="shared" si="6"/>
        <v>0</v>
      </c>
      <c r="M42" s="7" t="str">
        <f t="shared" si="1"/>
        <v/>
      </c>
      <c r="N42" s="155"/>
    </row>
    <row r="43" spans="1:14" ht="18.75" hidden="1" customHeight="1">
      <c r="A43" s="14">
        <v>85</v>
      </c>
      <c r="B43" s="181"/>
      <c r="C43" s="162">
        <v>809</v>
      </c>
      <c r="D43" s="182" t="s">
        <v>132</v>
      </c>
      <c r="E43" s="295">
        <f>F43+G43+H43</f>
        <v>0</v>
      </c>
      <c r="F43" s="488">
        <v>0</v>
      </c>
      <c r="G43" s="489">
        <v>0</v>
      </c>
      <c r="H43" s="160">
        <v>0</v>
      </c>
      <c r="I43" s="488">
        <v>0</v>
      </c>
      <c r="J43" s="489">
        <v>0</v>
      </c>
      <c r="K43" s="160">
        <v>0</v>
      </c>
      <c r="L43" s="295">
        <f t="shared" si="6"/>
        <v>0</v>
      </c>
      <c r="M43" s="7" t="str">
        <f t="shared" si="1"/>
        <v/>
      </c>
      <c r="N43" s="155"/>
    </row>
    <row r="44" spans="1:14" ht="18.75" hidden="1" customHeight="1">
      <c r="A44" s="14">
        <v>85</v>
      </c>
      <c r="B44" s="181"/>
      <c r="C44" s="162">
        <v>811</v>
      </c>
      <c r="D44" s="182" t="s">
        <v>865</v>
      </c>
      <c r="E44" s="295">
        <f>F44+G44+H44</f>
        <v>0</v>
      </c>
      <c r="F44" s="488">
        <v>0</v>
      </c>
      <c r="G44" s="489">
        <v>0</v>
      </c>
      <c r="H44" s="160">
        <v>0</v>
      </c>
      <c r="I44" s="488">
        <v>0</v>
      </c>
      <c r="J44" s="489">
        <v>0</v>
      </c>
      <c r="K44" s="160">
        <v>0</v>
      </c>
      <c r="L44" s="295">
        <f t="shared" si="6"/>
        <v>0</v>
      </c>
      <c r="M44" s="7" t="str">
        <f t="shared" si="1"/>
        <v/>
      </c>
      <c r="N44" s="155"/>
    </row>
    <row r="45" spans="1:14" ht="18.75" hidden="1" customHeight="1">
      <c r="A45" s="14">
        <v>85</v>
      </c>
      <c r="B45" s="181"/>
      <c r="C45" s="162">
        <v>812</v>
      </c>
      <c r="D45" s="182" t="s">
        <v>866</v>
      </c>
      <c r="E45" s="295">
        <f>F45+G45+H45</f>
        <v>0</v>
      </c>
      <c r="F45" s="488">
        <v>0</v>
      </c>
      <c r="G45" s="489">
        <v>0</v>
      </c>
      <c r="H45" s="160">
        <v>0</v>
      </c>
      <c r="I45" s="488">
        <v>0</v>
      </c>
      <c r="J45" s="489">
        <v>0</v>
      </c>
      <c r="K45" s="160">
        <v>0</v>
      </c>
      <c r="L45" s="295">
        <f t="shared" si="6"/>
        <v>0</v>
      </c>
      <c r="M45" s="7" t="str">
        <f t="shared" si="1"/>
        <v/>
      </c>
      <c r="N45" s="155"/>
    </row>
    <row r="46" spans="1:14" ht="18.75" hidden="1" customHeight="1">
      <c r="A46" s="14">
        <v>85</v>
      </c>
      <c r="B46" s="181"/>
      <c r="C46" s="162">
        <v>814</v>
      </c>
      <c r="D46" s="182" t="s">
        <v>889</v>
      </c>
      <c r="E46" s="287">
        <f t="shared" si="3"/>
        <v>0</v>
      </c>
      <c r="F46" s="490">
        <v>0</v>
      </c>
      <c r="G46" s="491">
        <v>0</v>
      </c>
      <c r="H46" s="175">
        <v>0</v>
      </c>
      <c r="I46" s="490">
        <v>0</v>
      </c>
      <c r="J46" s="491">
        <v>0</v>
      </c>
      <c r="K46" s="175">
        <v>0</v>
      </c>
      <c r="L46" s="287">
        <f t="shared" si="6"/>
        <v>0</v>
      </c>
      <c r="M46" s="7" t="str">
        <f t="shared" si="1"/>
        <v/>
      </c>
      <c r="N46" s="155"/>
    </row>
    <row r="47" spans="1:14" s="15" customFormat="1" ht="18.75" hidden="1" customHeight="1">
      <c r="A47" s="15">
        <v>95</v>
      </c>
      <c r="B47" s="167">
        <v>1000</v>
      </c>
      <c r="C47" s="147" t="s">
        <v>133</v>
      </c>
      <c r="D47" s="183"/>
      <c r="E47" s="1376">
        <f t="shared" ref="E47:L47" si="7">SUM(E48:E51)</f>
        <v>0</v>
      </c>
      <c r="F47" s="168">
        <f t="shared" si="7"/>
        <v>0</v>
      </c>
      <c r="G47" s="169">
        <f t="shared" si="7"/>
        <v>0</v>
      </c>
      <c r="H47" s="170">
        <f>SUM(H48:H51)</f>
        <v>0</v>
      </c>
      <c r="I47" s="168">
        <f t="shared" si="7"/>
        <v>0</v>
      </c>
      <c r="J47" s="169">
        <f t="shared" si="7"/>
        <v>0</v>
      </c>
      <c r="K47" s="170">
        <f>SUM(K48:K51)</f>
        <v>0</v>
      </c>
      <c r="L47" s="1376">
        <f t="shared" si="7"/>
        <v>0</v>
      </c>
      <c r="M47" s="7" t="str">
        <f t="shared" si="1"/>
        <v/>
      </c>
      <c r="N47" s="155"/>
    </row>
    <row r="48" spans="1:14" ht="18.75" hidden="1" customHeight="1">
      <c r="A48" s="2">
        <v>100</v>
      </c>
      <c r="B48" s="181"/>
      <c r="C48" s="150">
        <v>1001</v>
      </c>
      <c r="D48" s="151" t="s">
        <v>134</v>
      </c>
      <c r="E48" s="281">
        <f t="shared" si="3"/>
        <v>0</v>
      </c>
      <c r="F48" s="486">
        <v>0</v>
      </c>
      <c r="G48" s="487">
        <v>0</v>
      </c>
      <c r="H48" s="154">
        <v>0</v>
      </c>
      <c r="I48" s="486">
        <v>0</v>
      </c>
      <c r="J48" s="487">
        <v>0</v>
      </c>
      <c r="K48" s="154">
        <v>0</v>
      </c>
      <c r="L48" s="281">
        <f>I48+J48+K48</f>
        <v>0</v>
      </c>
      <c r="M48" s="7" t="str">
        <f t="shared" si="1"/>
        <v/>
      </c>
      <c r="N48" s="155"/>
    </row>
    <row r="49" spans="1:14" ht="18.75" hidden="1" customHeight="1">
      <c r="A49" s="2">
        <v>105</v>
      </c>
      <c r="B49" s="181"/>
      <c r="C49" s="156">
        <v>1002</v>
      </c>
      <c r="D49" s="157" t="s">
        <v>135</v>
      </c>
      <c r="E49" s="295">
        <f t="shared" si="3"/>
        <v>0</v>
      </c>
      <c r="F49" s="488">
        <v>0</v>
      </c>
      <c r="G49" s="489">
        <v>0</v>
      </c>
      <c r="H49" s="160">
        <v>0</v>
      </c>
      <c r="I49" s="488">
        <v>0</v>
      </c>
      <c r="J49" s="489">
        <v>0</v>
      </c>
      <c r="K49" s="160">
        <v>0</v>
      </c>
      <c r="L49" s="295">
        <f>I49+J49+K49</f>
        <v>0</v>
      </c>
      <c r="M49" s="7" t="str">
        <f t="shared" si="1"/>
        <v/>
      </c>
      <c r="N49" s="155"/>
    </row>
    <row r="50" spans="1:14" ht="18.75" hidden="1" customHeight="1">
      <c r="A50" s="2">
        <v>110</v>
      </c>
      <c r="B50" s="181"/>
      <c r="C50" s="156">
        <v>1004</v>
      </c>
      <c r="D50" s="157" t="s">
        <v>136</v>
      </c>
      <c r="E50" s="295">
        <f t="shared" si="3"/>
        <v>0</v>
      </c>
      <c r="F50" s="488">
        <v>0</v>
      </c>
      <c r="G50" s="489">
        <v>0</v>
      </c>
      <c r="H50" s="160">
        <v>0</v>
      </c>
      <c r="I50" s="488">
        <v>0</v>
      </c>
      <c r="J50" s="489">
        <v>0</v>
      </c>
      <c r="K50" s="160">
        <v>0</v>
      </c>
      <c r="L50" s="295">
        <f>I50+J50+K50</f>
        <v>0</v>
      </c>
      <c r="M50" s="7" t="str">
        <f t="shared" si="1"/>
        <v/>
      </c>
      <c r="N50" s="155"/>
    </row>
    <row r="51" spans="1:14" ht="18.75" hidden="1" customHeight="1">
      <c r="A51" s="2">
        <v>125</v>
      </c>
      <c r="B51" s="181"/>
      <c r="C51" s="179">
        <v>1007</v>
      </c>
      <c r="D51" s="172" t="s">
        <v>137</v>
      </c>
      <c r="E51" s="287">
        <f t="shared" si="3"/>
        <v>0</v>
      </c>
      <c r="F51" s="490">
        <v>0</v>
      </c>
      <c r="G51" s="491">
        <v>0</v>
      </c>
      <c r="H51" s="175">
        <v>0</v>
      </c>
      <c r="I51" s="490">
        <v>0</v>
      </c>
      <c r="J51" s="491">
        <v>0</v>
      </c>
      <c r="K51" s="175">
        <v>0</v>
      </c>
      <c r="L51" s="287">
        <f>I51+J51+K51</f>
        <v>0</v>
      </c>
      <c r="M51" s="7" t="str">
        <f t="shared" si="1"/>
        <v/>
      </c>
      <c r="N51" s="155"/>
    </row>
    <row r="52" spans="1:14" s="15" customFormat="1" ht="18.75" hidden="1" customHeight="1">
      <c r="A52" s="15">
        <v>130</v>
      </c>
      <c r="B52" s="167">
        <v>1300</v>
      </c>
      <c r="C52" s="147" t="s">
        <v>138</v>
      </c>
      <c r="D52" s="183"/>
      <c r="E52" s="1376">
        <f t="shared" ref="E52:L52" si="8">SUM(E53:E57)</f>
        <v>0</v>
      </c>
      <c r="F52" s="168">
        <f t="shared" si="8"/>
        <v>0</v>
      </c>
      <c r="G52" s="169">
        <f t="shared" si="8"/>
        <v>0</v>
      </c>
      <c r="H52" s="170">
        <f>SUM(H53:H57)</f>
        <v>0</v>
      </c>
      <c r="I52" s="168">
        <f t="shared" si="8"/>
        <v>0</v>
      </c>
      <c r="J52" s="169">
        <f t="shared" si="8"/>
        <v>0</v>
      </c>
      <c r="K52" s="170">
        <f>SUM(K53:K57)</f>
        <v>0</v>
      </c>
      <c r="L52" s="1376">
        <f t="shared" si="8"/>
        <v>0</v>
      </c>
      <c r="M52" s="7" t="str">
        <f t="shared" si="1"/>
        <v/>
      </c>
      <c r="N52" s="155"/>
    </row>
    <row r="53" spans="1:14" ht="18.75" hidden="1" customHeight="1">
      <c r="A53" s="2">
        <v>135</v>
      </c>
      <c r="B53" s="149"/>
      <c r="C53" s="150">
        <v>1301</v>
      </c>
      <c r="D53" s="151" t="s">
        <v>139</v>
      </c>
      <c r="E53" s="281">
        <f t="shared" si="3"/>
        <v>0</v>
      </c>
      <c r="F53" s="486">
        <v>0</v>
      </c>
      <c r="G53" s="1616"/>
      <c r="H53" s="154">
        <v>0</v>
      </c>
      <c r="I53" s="486">
        <v>0</v>
      </c>
      <c r="J53" s="1616"/>
      <c r="K53" s="154">
        <v>0</v>
      </c>
      <c r="L53" s="281">
        <f>I53+J53+K53</f>
        <v>0</v>
      </c>
      <c r="M53" s="7" t="str">
        <f t="shared" si="1"/>
        <v/>
      </c>
      <c r="N53" s="155"/>
    </row>
    <row r="54" spans="1:14" ht="18.75" hidden="1" customHeight="1">
      <c r="A54" s="2">
        <v>140</v>
      </c>
      <c r="B54" s="149"/>
      <c r="C54" s="156">
        <v>1302</v>
      </c>
      <c r="D54" s="184" t="s">
        <v>140</v>
      </c>
      <c r="E54" s="295">
        <f t="shared" si="3"/>
        <v>0</v>
      </c>
      <c r="F54" s="488">
        <v>0</v>
      </c>
      <c r="G54" s="1617"/>
      <c r="H54" s="160">
        <v>0</v>
      </c>
      <c r="I54" s="488">
        <v>0</v>
      </c>
      <c r="J54" s="1617"/>
      <c r="K54" s="160">
        <v>0</v>
      </c>
      <c r="L54" s="295">
        <f>I54+J54+K54</f>
        <v>0</v>
      </c>
      <c r="M54" s="7" t="str">
        <f t="shared" si="1"/>
        <v/>
      </c>
      <c r="N54" s="155"/>
    </row>
    <row r="55" spans="1:14" ht="18.75" hidden="1" customHeight="1">
      <c r="A55" s="2">
        <v>145</v>
      </c>
      <c r="B55" s="149"/>
      <c r="C55" s="156">
        <v>1303</v>
      </c>
      <c r="D55" s="184" t="s">
        <v>141</v>
      </c>
      <c r="E55" s="295">
        <f t="shared" si="3"/>
        <v>0</v>
      </c>
      <c r="F55" s="488">
        <v>0</v>
      </c>
      <c r="G55" s="1617"/>
      <c r="H55" s="160">
        <v>0</v>
      </c>
      <c r="I55" s="488">
        <v>0</v>
      </c>
      <c r="J55" s="1617"/>
      <c r="K55" s="160">
        <v>0</v>
      </c>
      <c r="L55" s="295">
        <f>I55+J55+K55</f>
        <v>0</v>
      </c>
      <c r="M55" s="7" t="str">
        <f t="shared" si="1"/>
        <v/>
      </c>
      <c r="N55" s="155"/>
    </row>
    <row r="56" spans="1:14" ht="18.75" hidden="1" customHeight="1">
      <c r="B56" s="149"/>
      <c r="C56" s="156">
        <v>1304</v>
      </c>
      <c r="D56" s="184" t="s">
        <v>142</v>
      </c>
      <c r="E56" s="295">
        <f t="shared" si="3"/>
        <v>0</v>
      </c>
      <c r="F56" s="488">
        <v>0</v>
      </c>
      <c r="G56" s="1617"/>
      <c r="H56" s="160">
        <v>0</v>
      </c>
      <c r="I56" s="488">
        <v>0</v>
      </c>
      <c r="J56" s="1617"/>
      <c r="K56" s="160">
        <v>0</v>
      </c>
      <c r="L56" s="295">
        <f>I56+J56+K56</f>
        <v>0</v>
      </c>
      <c r="M56" s="7" t="str">
        <f t="shared" si="1"/>
        <v/>
      </c>
      <c r="N56" s="155"/>
    </row>
    <row r="57" spans="1:14" s="17" customFormat="1" ht="18.75" hidden="1" customHeight="1">
      <c r="A57" s="17">
        <v>150</v>
      </c>
      <c r="B57" s="149"/>
      <c r="C57" s="162">
        <v>1308</v>
      </c>
      <c r="D57" s="185" t="s">
        <v>143</v>
      </c>
      <c r="E57" s="287">
        <f t="shared" si="3"/>
        <v>0</v>
      </c>
      <c r="F57" s="490">
        <v>0</v>
      </c>
      <c r="G57" s="1618"/>
      <c r="H57" s="175">
        <v>0</v>
      </c>
      <c r="I57" s="490">
        <v>0</v>
      </c>
      <c r="J57" s="1618"/>
      <c r="K57" s="175">
        <v>0</v>
      </c>
      <c r="L57" s="287">
        <f>I57+J57+K57</f>
        <v>0</v>
      </c>
      <c r="M57" s="7" t="str">
        <f t="shared" si="1"/>
        <v/>
      </c>
      <c r="N57" s="155"/>
    </row>
    <row r="58" spans="1:14" s="15" customFormat="1" ht="18.75" hidden="1" customHeight="1">
      <c r="A58" s="15">
        <v>160</v>
      </c>
      <c r="B58" s="167">
        <v>1400</v>
      </c>
      <c r="C58" s="147" t="s">
        <v>144</v>
      </c>
      <c r="D58" s="183"/>
      <c r="E58" s="1376">
        <f t="shared" ref="E58:L58" si="9">SUM(E59:E60)</f>
        <v>0</v>
      </c>
      <c r="F58" s="168">
        <f t="shared" si="9"/>
        <v>0</v>
      </c>
      <c r="G58" s="169">
        <f t="shared" si="9"/>
        <v>0</v>
      </c>
      <c r="H58" s="170">
        <f>SUM(H59:H60)</f>
        <v>0</v>
      </c>
      <c r="I58" s="168">
        <f t="shared" si="9"/>
        <v>0</v>
      </c>
      <c r="J58" s="169">
        <f t="shared" si="9"/>
        <v>0</v>
      </c>
      <c r="K58" s="170">
        <f>SUM(K59:K60)</f>
        <v>0</v>
      </c>
      <c r="L58" s="1376">
        <f t="shared" si="9"/>
        <v>0</v>
      </c>
      <c r="M58" s="7" t="str">
        <f t="shared" si="1"/>
        <v/>
      </c>
      <c r="N58" s="155"/>
    </row>
    <row r="59" spans="1:14" ht="18.75" hidden="1" customHeight="1">
      <c r="A59" s="2">
        <v>165</v>
      </c>
      <c r="B59" s="149"/>
      <c r="C59" s="150">
        <v>1401</v>
      </c>
      <c r="D59" s="151" t="s">
        <v>145</v>
      </c>
      <c r="E59" s="281">
        <f t="shared" si="3"/>
        <v>0</v>
      </c>
      <c r="F59" s="486">
        <v>0</v>
      </c>
      <c r="G59" s="487">
        <v>0</v>
      </c>
      <c r="H59" s="154">
        <v>0</v>
      </c>
      <c r="I59" s="486">
        <v>0</v>
      </c>
      <c r="J59" s="487">
        <v>0</v>
      </c>
      <c r="K59" s="154">
        <v>0</v>
      </c>
      <c r="L59" s="281">
        <f>I59+J59+K59</f>
        <v>0</v>
      </c>
      <c r="M59" s="7" t="str">
        <f t="shared" si="1"/>
        <v/>
      </c>
      <c r="N59" s="155"/>
    </row>
    <row r="60" spans="1:14" ht="18.75" hidden="1" customHeight="1">
      <c r="A60" s="2">
        <v>170</v>
      </c>
      <c r="B60" s="149"/>
      <c r="C60" s="179">
        <v>1402</v>
      </c>
      <c r="D60" s="186" t="s">
        <v>146</v>
      </c>
      <c r="E60" s="287">
        <f t="shared" si="3"/>
        <v>0</v>
      </c>
      <c r="F60" s="490">
        <v>0</v>
      </c>
      <c r="G60" s="491">
        <v>0</v>
      </c>
      <c r="H60" s="175">
        <v>0</v>
      </c>
      <c r="I60" s="490">
        <v>0</v>
      </c>
      <c r="J60" s="491">
        <v>0</v>
      </c>
      <c r="K60" s="175">
        <v>0</v>
      </c>
      <c r="L60" s="287">
        <f>I60+J60+K60</f>
        <v>0</v>
      </c>
      <c r="M60" s="7" t="str">
        <f t="shared" si="1"/>
        <v/>
      </c>
      <c r="N60" s="155"/>
    </row>
    <row r="61" spans="1:14" s="15" customFormat="1" ht="18.75" hidden="1" customHeight="1">
      <c r="A61" s="15">
        <v>175</v>
      </c>
      <c r="B61" s="167">
        <v>1500</v>
      </c>
      <c r="C61" s="147" t="s">
        <v>147</v>
      </c>
      <c r="D61" s="183"/>
      <c r="E61" s="1376">
        <f t="shared" ref="E61:L61" si="10">SUM(E62:E63)</f>
        <v>0</v>
      </c>
      <c r="F61" s="168">
        <f t="shared" si="10"/>
        <v>0</v>
      </c>
      <c r="G61" s="169">
        <f t="shared" si="10"/>
        <v>0</v>
      </c>
      <c r="H61" s="170">
        <f>SUM(H62:H63)</f>
        <v>0</v>
      </c>
      <c r="I61" s="168">
        <f t="shared" si="10"/>
        <v>0</v>
      </c>
      <c r="J61" s="169">
        <f t="shared" si="10"/>
        <v>0</v>
      </c>
      <c r="K61" s="170">
        <f>SUM(K62:K63)</f>
        <v>0</v>
      </c>
      <c r="L61" s="1376">
        <f t="shared" si="10"/>
        <v>0</v>
      </c>
      <c r="M61" s="7" t="str">
        <f t="shared" si="1"/>
        <v/>
      </c>
      <c r="N61" s="155"/>
    </row>
    <row r="62" spans="1:14" ht="18.75" hidden="1" customHeight="1">
      <c r="A62" s="2">
        <v>180</v>
      </c>
      <c r="B62" s="149"/>
      <c r="C62" s="150">
        <v>1501</v>
      </c>
      <c r="D62" s="187" t="s">
        <v>148</v>
      </c>
      <c r="E62" s="281">
        <f t="shared" si="3"/>
        <v>0</v>
      </c>
      <c r="F62" s="489">
        <v>0</v>
      </c>
      <c r="G62" s="489">
        <v>0</v>
      </c>
      <c r="H62" s="154">
        <v>0</v>
      </c>
      <c r="I62" s="489">
        <v>0</v>
      </c>
      <c r="J62" s="489">
        <v>0</v>
      </c>
      <c r="K62" s="154">
        <v>0</v>
      </c>
      <c r="L62" s="281">
        <f>I62+J62+K62</f>
        <v>0</v>
      </c>
      <c r="M62" s="7" t="str">
        <f t="shared" si="1"/>
        <v/>
      </c>
      <c r="N62" s="155"/>
    </row>
    <row r="63" spans="1:14" ht="18.75" hidden="1" customHeight="1">
      <c r="A63" s="2">
        <v>185</v>
      </c>
      <c r="B63" s="149"/>
      <c r="C63" s="179">
        <v>1502</v>
      </c>
      <c r="D63" s="188" t="s">
        <v>149</v>
      </c>
      <c r="E63" s="287">
        <f t="shared" si="3"/>
        <v>0</v>
      </c>
      <c r="F63" s="489">
        <v>0</v>
      </c>
      <c r="G63" s="489">
        <v>0</v>
      </c>
      <c r="H63" s="175">
        <v>0</v>
      </c>
      <c r="I63" s="489">
        <v>0</v>
      </c>
      <c r="J63" s="489">
        <v>0</v>
      </c>
      <c r="K63" s="175">
        <v>0</v>
      </c>
      <c r="L63" s="287">
        <f>I63+J63+K63</f>
        <v>0</v>
      </c>
      <c r="M63" s="7" t="str">
        <f t="shared" si="1"/>
        <v/>
      </c>
      <c r="N63" s="155"/>
    </row>
    <row r="64" spans="1:14" s="17" customFormat="1" ht="18.75" hidden="1" customHeight="1">
      <c r="B64" s="167">
        <v>1600</v>
      </c>
      <c r="C64" s="147" t="s">
        <v>150</v>
      </c>
      <c r="D64" s="183"/>
      <c r="E64" s="1376">
        <f t="shared" si="3"/>
        <v>0</v>
      </c>
      <c r="F64" s="1477">
        <v>0</v>
      </c>
      <c r="G64" s="1478">
        <v>0</v>
      </c>
      <c r="H64" s="1479">
        <v>0</v>
      </c>
      <c r="I64" s="1477">
        <v>0</v>
      </c>
      <c r="J64" s="1478">
        <v>0</v>
      </c>
      <c r="K64" s="1479">
        <v>0</v>
      </c>
      <c r="L64" s="1376">
        <f>I64+J64+K64</f>
        <v>0</v>
      </c>
      <c r="M64" s="7" t="str">
        <f t="shared" si="1"/>
        <v/>
      </c>
      <c r="N64" s="155"/>
    </row>
    <row r="65" spans="1:14" s="15" customFormat="1" ht="18.75" hidden="1" customHeight="1">
      <c r="A65" s="15">
        <v>200</v>
      </c>
      <c r="B65" s="167">
        <v>1700</v>
      </c>
      <c r="C65" s="147" t="s">
        <v>151</v>
      </c>
      <c r="D65" s="183"/>
      <c r="E65" s="1376">
        <f t="shared" ref="E65:L65" si="11">SUM(E66:E71)</f>
        <v>0</v>
      </c>
      <c r="F65" s="168">
        <f t="shared" si="11"/>
        <v>0</v>
      </c>
      <c r="G65" s="169">
        <f t="shared" si="11"/>
        <v>0</v>
      </c>
      <c r="H65" s="170">
        <f>SUM(H66:H71)</f>
        <v>0</v>
      </c>
      <c r="I65" s="168">
        <f t="shared" si="11"/>
        <v>0</v>
      </c>
      <c r="J65" s="169">
        <f t="shared" si="11"/>
        <v>0</v>
      </c>
      <c r="K65" s="170">
        <f>SUM(K66:K71)</f>
        <v>0</v>
      </c>
      <c r="L65" s="1376">
        <f t="shared" si="11"/>
        <v>0</v>
      </c>
      <c r="M65" s="7" t="str">
        <f t="shared" si="1"/>
        <v/>
      </c>
      <c r="N65" s="155"/>
    </row>
    <row r="66" spans="1:14" ht="18.75" hidden="1" customHeight="1">
      <c r="A66" s="2">
        <v>205</v>
      </c>
      <c r="B66" s="149"/>
      <c r="C66" s="150">
        <v>1701</v>
      </c>
      <c r="D66" s="151" t="s">
        <v>152</v>
      </c>
      <c r="E66" s="281">
        <f t="shared" si="3"/>
        <v>0</v>
      </c>
      <c r="F66" s="489">
        <v>0</v>
      </c>
      <c r="G66" s="489">
        <v>0</v>
      </c>
      <c r="H66" s="154">
        <v>0</v>
      </c>
      <c r="I66" s="489">
        <v>0</v>
      </c>
      <c r="J66" s="489">
        <v>0</v>
      </c>
      <c r="K66" s="154">
        <v>0</v>
      </c>
      <c r="L66" s="281">
        <f t="shared" ref="L66:L73" si="12">I66+J66+K66</f>
        <v>0</v>
      </c>
      <c r="M66" s="7" t="str">
        <f t="shared" si="1"/>
        <v/>
      </c>
      <c r="N66" s="155"/>
    </row>
    <row r="67" spans="1:14" ht="18.75" hidden="1" customHeight="1">
      <c r="A67" s="2">
        <v>210</v>
      </c>
      <c r="B67" s="149"/>
      <c r="C67" s="156">
        <v>1702</v>
      </c>
      <c r="D67" s="157" t="s">
        <v>1975</v>
      </c>
      <c r="E67" s="295">
        <f t="shared" si="3"/>
        <v>0</v>
      </c>
      <c r="F67" s="489">
        <v>0</v>
      </c>
      <c r="G67" s="489">
        <v>0</v>
      </c>
      <c r="H67" s="160">
        <v>0</v>
      </c>
      <c r="I67" s="489">
        <v>0</v>
      </c>
      <c r="J67" s="489">
        <v>0</v>
      </c>
      <c r="K67" s="160">
        <v>0</v>
      </c>
      <c r="L67" s="295">
        <f t="shared" si="12"/>
        <v>0</v>
      </c>
      <c r="M67" s="7" t="str">
        <f t="shared" si="1"/>
        <v/>
      </c>
      <c r="N67" s="155"/>
    </row>
    <row r="68" spans="1:14" ht="18.75" hidden="1" customHeight="1">
      <c r="A68" s="2">
        <v>215</v>
      </c>
      <c r="B68" s="149"/>
      <c r="C68" s="156">
        <v>1703</v>
      </c>
      <c r="D68" s="157" t="s">
        <v>153</v>
      </c>
      <c r="E68" s="295">
        <f t="shared" si="3"/>
        <v>0</v>
      </c>
      <c r="F68" s="489">
        <v>0</v>
      </c>
      <c r="G68" s="489">
        <v>0</v>
      </c>
      <c r="H68" s="160">
        <v>0</v>
      </c>
      <c r="I68" s="489">
        <v>0</v>
      </c>
      <c r="J68" s="489">
        <v>0</v>
      </c>
      <c r="K68" s="160">
        <v>0</v>
      </c>
      <c r="L68" s="295">
        <f t="shared" si="12"/>
        <v>0</v>
      </c>
      <c r="M68" s="7" t="str">
        <f t="shared" si="1"/>
        <v/>
      </c>
      <c r="N68" s="155"/>
    </row>
    <row r="69" spans="1:14" ht="18.75" hidden="1" customHeight="1">
      <c r="A69" s="2">
        <v>225</v>
      </c>
      <c r="B69" s="149"/>
      <c r="C69" s="156">
        <v>1706</v>
      </c>
      <c r="D69" s="157" t="s">
        <v>2059</v>
      </c>
      <c r="E69" s="295">
        <f t="shared" si="3"/>
        <v>0</v>
      </c>
      <c r="F69" s="489">
        <v>0</v>
      </c>
      <c r="G69" s="489">
        <v>0</v>
      </c>
      <c r="H69" s="160">
        <v>0</v>
      </c>
      <c r="I69" s="489">
        <v>0</v>
      </c>
      <c r="J69" s="489">
        <v>0</v>
      </c>
      <c r="K69" s="160">
        <v>0</v>
      </c>
      <c r="L69" s="295">
        <f t="shared" si="12"/>
        <v>0</v>
      </c>
      <c r="M69" s="7" t="str">
        <f t="shared" si="1"/>
        <v/>
      </c>
      <c r="N69" s="155"/>
    </row>
    <row r="70" spans="1:14" ht="18.75" hidden="1" customHeight="1">
      <c r="A70" s="2">
        <v>226</v>
      </c>
      <c r="B70" s="149"/>
      <c r="C70" s="156">
        <v>1707</v>
      </c>
      <c r="D70" s="157" t="s">
        <v>154</v>
      </c>
      <c r="E70" s="295">
        <f t="shared" si="3"/>
        <v>0</v>
      </c>
      <c r="F70" s="489">
        <v>0</v>
      </c>
      <c r="G70" s="489">
        <v>0</v>
      </c>
      <c r="H70" s="160">
        <v>0</v>
      </c>
      <c r="I70" s="489">
        <v>0</v>
      </c>
      <c r="J70" s="489">
        <v>0</v>
      </c>
      <c r="K70" s="160">
        <v>0</v>
      </c>
      <c r="L70" s="295">
        <f t="shared" si="12"/>
        <v>0</v>
      </c>
      <c r="M70" s="7" t="str">
        <f t="shared" si="1"/>
        <v/>
      </c>
      <c r="N70" s="155"/>
    </row>
    <row r="71" spans="1:14" ht="18.75" hidden="1" customHeight="1">
      <c r="A71" s="14">
        <v>227</v>
      </c>
      <c r="B71" s="149"/>
      <c r="C71" s="179">
        <v>1709</v>
      </c>
      <c r="D71" s="172" t="s">
        <v>155</v>
      </c>
      <c r="E71" s="287">
        <f t="shared" si="3"/>
        <v>0</v>
      </c>
      <c r="F71" s="489">
        <v>0</v>
      </c>
      <c r="G71" s="489">
        <v>0</v>
      </c>
      <c r="H71" s="175">
        <v>0</v>
      </c>
      <c r="I71" s="489">
        <v>0</v>
      </c>
      <c r="J71" s="489">
        <v>0</v>
      </c>
      <c r="K71" s="175">
        <v>0</v>
      </c>
      <c r="L71" s="287">
        <f t="shared" si="12"/>
        <v>0</v>
      </c>
      <c r="M71" s="7" t="str">
        <f t="shared" si="1"/>
        <v/>
      </c>
      <c r="N71" s="155"/>
    </row>
    <row r="72" spans="1:14" s="15" customFormat="1" ht="18.75" hidden="1" customHeight="1">
      <c r="A72" s="15">
        <v>235</v>
      </c>
      <c r="B72" s="167">
        <v>1900</v>
      </c>
      <c r="C72" s="147" t="s">
        <v>1247</v>
      </c>
      <c r="D72" s="183"/>
      <c r="E72" s="1376">
        <f t="shared" si="3"/>
        <v>0</v>
      </c>
      <c r="F72" s="1477">
        <v>0</v>
      </c>
      <c r="G72" s="1478">
        <v>0</v>
      </c>
      <c r="H72" s="1479">
        <v>0</v>
      </c>
      <c r="I72" s="1477">
        <v>0</v>
      </c>
      <c r="J72" s="1478">
        <v>0</v>
      </c>
      <c r="K72" s="1479">
        <v>0</v>
      </c>
      <c r="L72" s="1376">
        <f t="shared" si="12"/>
        <v>0</v>
      </c>
      <c r="M72" s="7" t="str">
        <f t="shared" si="1"/>
        <v/>
      </c>
      <c r="N72" s="155"/>
    </row>
    <row r="73" spans="1:14" s="15" customFormat="1" ht="18.75" hidden="1" customHeight="1">
      <c r="A73" s="15">
        <v>255</v>
      </c>
      <c r="B73" s="167">
        <v>2000</v>
      </c>
      <c r="C73" s="147" t="s">
        <v>156</v>
      </c>
      <c r="D73" s="183"/>
      <c r="E73" s="1376">
        <f t="shared" si="3"/>
        <v>0</v>
      </c>
      <c r="F73" s="1477">
        <v>0</v>
      </c>
      <c r="G73" s="189"/>
      <c r="H73" s="1479">
        <v>0</v>
      </c>
      <c r="I73" s="1477">
        <v>0</v>
      </c>
      <c r="J73" s="189"/>
      <c r="K73" s="1479">
        <v>0</v>
      </c>
      <c r="L73" s="1376">
        <f t="shared" si="12"/>
        <v>0</v>
      </c>
      <c r="M73" s="7" t="str">
        <f t="shared" si="1"/>
        <v/>
      </c>
      <c r="N73" s="155"/>
    </row>
    <row r="74" spans="1:14" s="15" customFormat="1" ht="18.75" hidden="1" customHeight="1">
      <c r="A74" s="15">
        <v>265</v>
      </c>
      <c r="B74" s="167">
        <v>2400</v>
      </c>
      <c r="C74" s="147" t="s">
        <v>157</v>
      </c>
      <c r="D74" s="183"/>
      <c r="E74" s="1376">
        <f t="shared" ref="E74:L74" si="13">SUM(E75:E89)</f>
        <v>0</v>
      </c>
      <c r="F74" s="168">
        <f t="shared" si="13"/>
        <v>0</v>
      </c>
      <c r="G74" s="169">
        <f t="shared" si="13"/>
        <v>0</v>
      </c>
      <c r="H74" s="170">
        <f>SUM(H75:H89)</f>
        <v>0</v>
      </c>
      <c r="I74" s="168">
        <f t="shared" si="13"/>
        <v>0</v>
      </c>
      <c r="J74" s="169">
        <f t="shared" si="13"/>
        <v>0</v>
      </c>
      <c r="K74" s="170">
        <f>SUM(K75:K89)</f>
        <v>0</v>
      </c>
      <c r="L74" s="1376">
        <f t="shared" si="13"/>
        <v>0</v>
      </c>
      <c r="M74" s="7" t="str">
        <f t="shared" si="1"/>
        <v/>
      </c>
      <c r="N74" s="155"/>
    </row>
    <row r="75" spans="1:14" ht="18.75" hidden="1" customHeight="1">
      <c r="A75" s="2">
        <v>270</v>
      </c>
      <c r="B75" s="149"/>
      <c r="C75" s="150">
        <v>2401</v>
      </c>
      <c r="D75" s="187" t="s">
        <v>158</v>
      </c>
      <c r="E75" s="281">
        <f t="shared" si="3"/>
        <v>0</v>
      </c>
      <c r="F75" s="488">
        <v>0</v>
      </c>
      <c r="G75" s="153"/>
      <c r="H75" s="154">
        <v>0</v>
      </c>
      <c r="I75" s="488">
        <v>0</v>
      </c>
      <c r="J75" s="153"/>
      <c r="K75" s="154">
        <v>0</v>
      </c>
      <c r="L75" s="281">
        <f>I75+J75+K75</f>
        <v>0</v>
      </c>
      <c r="M75" s="7" t="str">
        <f t="shared" si="1"/>
        <v/>
      </c>
      <c r="N75" s="155"/>
    </row>
    <row r="76" spans="1:14" ht="18.75" hidden="1" customHeight="1">
      <c r="A76" s="2">
        <v>280</v>
      </c>
      <c r="B76" s="149"/>
      <c r="C76" s="156">
        <v>2403</v>
      </c>
      <c r="D76" s="184" t="s">
        <v>159</v>
      </c>
      <c r="E76" s="295">
        <f t="shared" si="3"/>
        <v>0</v>
      </c>
      <c r="F76" s="488">
        <v>0</v>
      </c>
      <c r="G76" s="489">
        <v>0</v>
      </c>
      <c r="H76" s="160">
        <v>0</v>
      </c>
      <c r="I76" s="488">
        <v>0</v>
      </c>
      <c r="J76" s="489">
        <v>0</v>
      </c>
      <c r="K76" s="160">
        <v>0</v>
      </c>
      <c r="L76" s="295">
        <f t="shared" ref="L76:L89" si="14">I76+J76+K76</f>
        <v>0</v>
      </c>
      <c r="M76" s="7" t="str">
        <f t="shared" si="1"/>
        <v/>
      </c>
      <c r="N76" s="155"/>
    </row>
    <row r="77" spans="1:14" ht="18.75" hidden="1" customHeight="1">
      <c r="A77" s="2">
        <v>285</v>
      </c>
      <c r="B77" s="149"/>
      <c r="C77" s="156">
        <v>2404</v>
      </c>
      <c r="D77" s="157" t="s">
        <v>160</v>
      </c>
      <c r="E77" s="295">
        <f t="shared" si="3"/>
        <v>0</v>
      </c>
      <c r="F77" s="158"/>
      <c r="G77" s="159"/>
      <c r="H77" s="160">
        <v>0</v>
      </c>
      <c r="I77" s="158"/>
      <c r="J77" s="159"/>
      <c r="K77" s="160">
        <v>0</v>
      </c>
      <c r="L77" s="295">
        <f t="shared" si="14"/>
        <v>0</v>
      </c>
      <c r="M77" s="7" t="str">
        <f t="shared" si="1"/>
        <v/>
      </c>
      <c r="N77" s="155"/>
    </row>
    <row r="78" spans="1:14" ht="18.75" hidden="1" customHeight="1">
      <c r="A78" s="2">
        <v>290</v>
      </c>
      <c r="B78" s="149"/>
      <c r="C78" s="156">
        <v>2405</v>
      </c>
      <c r="D78" s="184" t="s">
        <v>161</v>
      </c>
      <c r="E78" s="295">
        <f t="shared" si="3"/>
        <v>0</v>
      </c>
      <c r="F78" s="158"/>
      <c r="G78" s="159"/>
      <c r="H78" s="160">
        <v>0</v>
      </c>
      <c r="I78" s="158"/>
      <c r="J78" s="159"/>
      <c r="K78" s="160">
        <v>0</v>
      </c>
      <c r="L78" s="295">
        <f t="shared" si="14"/>
        <v>0</v>
      </c>
      <c r="M78" s="7" t="str">
        <f t="shared" si="1"/>
        <v/>
      </c>
      <c r="N78" s="155"/>
    </row>
    <row r="79" spans="1:14" ht="18.75" hidden="1" customHeight="1">
      <c r="A79" s="2">
        <v>295</v>
      </c>
      <c r="B79" s="149"/>
      <c r="C79" s="156">
        <v>2406</v>
      </c>
      <c r="D79" s="184" t="s">
        <v>162</v>
      </c>
      <c r="E79" s="295">
        <f t="shared" si="3"/>
        <v>0</v>
      </c>
      <c r="F79" s="158"/>
      <c r="G79" s="159"/>
      <c r="H79" s="160">
        <v>0</v>
      </c>
      <c r="I79" s="158"/>
      <c r="J79" s="159"/>
      <c r="K79" s="160">
        <v>0</v>
      </c>
      <c r="L79" s="295">
        <f t="shared" si="14"/>
        <v>0</v>
      </c>
      <c r="M79" s="7" t="str">
        <f t="shared" si="1"/>
        <v/>
      </c>
      <c r="N79" s="155"/>
    </row>
    <row r="80" spans="1:14" ht="18.75" hidden="1" customHeight="1">
      <c r="A80" s="2">
        <v>300</v>
      </c>
      <c r="B80" s="149"/>
      <c r="C80" s="156">
        <v>2407</v>
      </c>
      <c r="D80" s="184" t="s">
        <v>163</v>
      </c>
      <c r="E80" s="295">
        <f t="shared" si="3"/>
        <v>0</v>
      </c>
      <c r="F80" s="158"/>
      <c r="G80" s="159"/>
      <c r="H80" s="160">
        <v>0</v>
      </c>
      <c r="I80" s="158"/>
      <c r="J80" s="159"/>
      <c r="K80" s="160">
        <v>0</v>
      </c>
      <c r="L80" s="295">
        <f t="shared" si="14"/>
        <v>0</v>
      </c>
      <c r="M80" s="7" t="str">
        <f t="shared" si="1"/>
        <v/>
      </c>
      <c r="N80" s="155"/>
    </row>
    <row r="81" spans="1:14" ht="18.75" hidden="1" customHeight="1">
      <c r="A81" s="2">
        <v>305</v>
      </c>
      <c r="B81" s="149"/>
      <c r="C81" s="156">
        <v>2408</v>
      </c>
      <c r="D81" s="184" t="s">
        <v>510</v>
      </c>
      <c r="E81" s="295">
        <f t="shared" si="3"/>
        <v>0</v>
      </c>
      <c r="F81" s="158"/>
      <c r="G81" s="159"/>
      <c r="H81" s="160">
        <v>0</v>
      </c>
      <c r="I81" s="158"/>
      <c r="J81" s="159"/>
      <c r="K81" s="160">
        <v>0</v>
      </c>
      <c r="L81" s="295">
        <f t="shared" si="14"/>
        <v>0</v>
      </c>
      <c r="M81" s="7" t="str">
        <f t="shared" si="1"/>
        <v/>
      </c>
      <c r="N81" s="155"/>
    </row>
    <row r="82" spans="1:14" ht="18.75" hidden="1" customHeight="1">
      <c r="A82" s="2">
        <v>310</v>
      </c>
      <c r="B82" s="149"/>
      <c r="C82" s="156">
        <v>2409</v>
      </c>
      <c r="D82" s="184" t="s">
        <v>511</v>
      </c>
      <c r="E82" s="295">
        <f t="shared" si="3"/>
        <v>0</v>
      </c>
      <c r="F82" s="158"/>
      <c r="G82" s="159"/>
      <c r="H82" s="160">
        <v>0</v>
      </c>
      <c r="I82" s="158"/>
      <c r="J82" s="159"/>
      <c r="K82" s="160">
        <v>0</v>
      </c>
      <c r="L82" s="295">
        <f t="shared" si="14"/>
        <v>0</v>
      </c>
      <c r="M82" s="7" t="str">
        <f t="shared" si="1"/>
        <v/>
      </c>
      <c r="N82" s="155"/>
    </row>
    <row r="83" spans="1:14" ht="18.75" hidden="1" customHeight="1">
      <c r="A83" s="2">
        <v>315</v>
      </c>
      <c r="B83" s="149"/>
      <c r="C83" s="156">
        <v>2410</v>
      </c>
      <c r="D83" s="184" t="s">
        <v>512</v>
      </c>
      <c r="E83" s="295">
        <f t="shared" si="3"/>
        <v>0</v>
      </c>
      <c r="F83" s="158"/>
      <c r="G83" s="159"/>
      <c r="H83" s="160">
        <v>0</v>
      </c>
      <c r="I83" s="158"/>
      <c r="J83" s="159"/>
      <c r="K83" s="160">
        <v>0</v>
      </c>
      <c r="L83" s="295">
        <f t="shared" si="14"/>
        <v>0</v>
      </c>
      <c r="M83" s="7" t="str">
        <f t="shared" si="1"/>
        <v/>
      </c>
      <c r="N83" s="155"/>
    </row>
    <row r="84" spans="1:14" ht="18.75" hidden="1" customHeight="1">
      <c r="A84" s="2">
        <v>325</v>
      </c>
      <c r="B84" s="149"/>
      <c r="C84" s="156">
        <v>2412</v>
      </c>
      <c r="D84" s="157" t="s">
        <v>513</v>
      </c>
      <c r="E84" s="295">
        <f t="shared" si="3"/>
        <v>0</v>
      </c>
      <c r="F84" s="488">
        <v>0</v>
      </c>
      <c r="G84" s="489">
        <v>0</v>
      </c>
      <c r="H84" s="160">
        <v>0</v>
      </c>
      <c r="I84" s="488">
        <v>0</v>
      </c>
      <c r="J84" s="489">
        <v>0</v>
      </c>
      <c r="K84" s="160">
        <v>0</v>
      </c>
      <c r="L84" s="295">
        <f t="shared" si="14"/>
        <v>0</v>
      </c>
      <c r="M84" s="7" t="str">
        <f t="shared" si="1"/>
        <v/>
      </c>
      <c r="N84" s="155"/>
    </row>
    <row r="85" spans="1:14" ht="18.75" hidden="1" customHeight="1">
      <c r="A85" s="2">
        <v>330</v>
      </c>
      <c r="B85" s="149"/>
      <c r="C85" s="156">
        <v>2413</v>
      </c>
      <c r="D85" s="184" t="s">
        <v>514</v>
      </c>
      <c r="E85" s="295">
        <f t="shared" si="3"/>
        <v>0</v>
      </c>
      <c r="F85" s="488">
        <v>0</v>
      </c>
      <c r="G85" s="159"/>
      <c r="H85" s="160">
        <v>0</v>
      </c>
      <c r="I85" s="488">
        <v>0</v>
      </c>
      <c r="J85" s="159"/>
      <c r="K85" s="160">
        <v>0</v>
      </c>
      <c r="L85" s="295">
        <f t="shared" si="14"/>
        <v>0</v>
      </c>
      <c r="M85" s="7" t="str">
        <f t="shared" si="1"/>
        <v/>
      </c>
      <c r="N85" s="155"/>
    </row>
    <row r="86" spans="1:14" ht="30.75" hidden="1" customHeight="1">
      <c r="A86" s="19">
        <v>335</v>
      </c>
      <c r="B86" s="149"/>
      <c r="C86" s="156">
        <v>2415</v>
      </c>
      <c r="D86" s="157" t="s">
        <v>515</v>
      </c>
      <c r="E86" s="295">
        <f t="shared" si="3"/>
        <v>0</v>
      </c>
      <c r="F86" s="488">
        <v>0</v>
      </c>
      <c r="G86" s="159"/>
      <c r="H86" s="160">
        <v>0</v>
      </c>
      <c r="I86" s="488">
        <v>0</v>
      </c>
      <c r="J86" s="159"/>
      <c r="K86" s="160">
        <v>0</v>
      </c>
      <c r="L86" s="295">
        <f t="shared" si="14"/>
        <v>0</v>
      </c>
      <c r="M86" s="7" t="str">
        <f t="shared" si="1"/>
        <v/>
      </c>
      <c r="N86" s="155"/>
    </row>
    <row r="87" spans="1:14" ht="18.75" hidden="1" customHeight="1">
      <c r="A87" s="1631"/>
      <c r="B87" s="192"/>
      <c r="C87" s="156">
        <v>2417</v>
      </c>
      <c r="D87" s="634" t="s">
        <v>2006</v>
      </c>
      <c r="E87" s="295">
        <f t="shared" si="3"/>
        <v>0</v>
      </c>
      <c r="F87" s="488">
        <v>0</v>
      </c>
      <c r="G87" s="159"/>
      <c r="H87" s="160">
        <v>0</v>
      </c>
      <c r="I87" s="488">
        <v>0</v>
      </c>
      <c r="J87" s="159"/>
      <c r="K87" s="160">
        <v>0</v>
      </c>
      <c r="L87" s="295">
        <f>I87+J87+K87</f>
        <v>0</v>
      </c>
      <c r="M87" s="7" t="str">
        <f t="shared" si="1"/>
        <v/>
      </c>
      <c r="N87" s="155"/>
    </row>
    <row r="88" spans="1:14" ht="18.75" hidden="1" customHeight="1">
      <c r="A88" s="20">
        <v>340</v>
      </c>
      <c r="B88" s="190"/>
      <c r="C88" s="156">
        <v>2418</v>
      </c>
      <c r="D88" s="191" t="s">
        <v>516</v>
      </c>
      <c r="E88" s="295">
        <f t="shared" si="3"/>
        <v>0</v>
      </c>
      <c r="F88" s="488">
        <v>0</v>
      </c>
      <c r="G88" s="159"/>
      <c r="H88" s="160">
        <v>0</v>
      </c>
      <c r="I88" s="488">
        <v>0</v>
      </c>
      <c r="J88" s="159"/>
      <c r="K88" s="160">
        <v>0</v>
      </c>
      <c r="L88" s="295">
        <f t="shared" si="14"/>
        <v>0</v>
      </c>
      <c r="M88" s="7" t="str">
        <f t="shared" si="1"/>
        <v/>
      </c>
      <c r="N88" s="155"/>
    </row>
    <row r="89" spans="1:14" ht="18.75" hidden="1" customHeight="1">
      <c r="A89" s="20">
        <v>345</v>
      </c>
      <c r="B89" s="192"/>
      <c r="C89" s="179">
        <v>2419</v>
      </c>
      <c r="D89" s="186" t="s">
        <v>517</v>
      </c>
      <c r="E89" s="287">
        <f t="shared" si="3"/>
        <v>0</v>
      </c>
      <c r="F89" s="173"/>
      <c r="G89" s="174"/>
      <c r="H89" s="175">
        <v>0</v>
      </c>
      <c r="I89" s="173"/>
      <c r="J89" s="174"/>
      <c r="K89" s="175">
        <v>0</v>
      </c>
      <c r="L89" s="287">
        <f t="shared" si="14"/>
        <v>0</v>
      </c>
      <c r="M89" s="7" t="str">
        <f t="shared" si="1"/>
        <v/>
      </c>
      <c r="N89" s="155"/>
    </row>
    <row r="90" spans="1:14" s="15" customFormat="1" ht="18.75" hidden="1" customHeight="1">
      <c r="A90" s="21">
        <v>350</v>
      </c>
      <c r="B90" s="167">
        <v>2500</v>
      </c>
      <c r="C90" s="147" t="s">
        <v>518</v>
      </c>
      <c r="D90" s="183"/>
      <c r="E90" s="1376">
        <f t="shared" ref="E90:L90" si="15">SUM(E91:E92)</f>
        <v>0</v>
      </c>
      <c r="F90" s="168">
        <f t="shared" si="15"/>
        <v>0</v>
      </c>
      <c r="G90" s="168">
        <f t="shared" si="15"/>
        <v>0</v>
      </c>
      <c r="H90" s="170">
        <f>SUM(H91:H92)</f>
        <v>0</v>
      </c>
      <c r="I90" s="168">
        <f t="shared" si="15"/>
        <v>0</v>
      </c>
      <c r="J90" s="168">
        <f t="shared" si="15"/>
        <v>0</v>
      </c>
      <c r="K90" s="170">
        <f>SUM(K91:K92)</f>
        <v>0</v>
      </c>
      <c r="L90" s="1376">
        <f t="shared" si="15"/>
        <v>0</v>
      </c>
      <c r="M90" s="7" t="str">
        <f t="shared" ref="M90:M156" si="16">(IF($E90&lt;&gt;0,$M$2,IF($L90&lt;&gt;0,$M$2,"")))</f>
        <v/>
      </c>
      <c r="N90" s="155"/>
    </row>
    <row r="91" spans="1:14" hidden="1">
      <c r="A91" s="20">
        <v>355</v>
      </c>
      <c r="B91" s="190"/>
      <c r="C91" s="150">
        <v>2501</v>
      </c>
      <c r="D91" s="193" t="s">
        <v>519</v>
      </c>
      <c r="E91" s="281">
        <f t="shared" si="3"/>
        <v>0</v>
      </c>
      <c r="F91" s="152"/>
      <c r="G91" s="1667"/>
      <c r="H91" s="154">
        <v>0</v>
      </c>
      <c r="I91" s="152"/>
      <c r="J91" s="1667"/>
      <c r="K91" s="154">
        <v>0</v>
      </c>
      <c r="L91" s="281">
        <f>I91+J91+K91</f>
        <v>0</v>
      </c>
      <c r="M91" s="7" t="str">
        <f t="shared" si="16"/>
        <v/>
      </c>
      <c r="N91" s="155"/>
    </row>
    <row r="92" spans="1:14" hidden="1">
      <c r="A92" s="20">
        <v>356</v>
      </c>
      <c r="B92" s="192"/>
      <c r="C92" s="179">
        <v>2502</v>
      </c>
      <c r="D92" s="194" t="s">
        <v>181</v>
      </c>
      <c r="E92" s="287">
        <f t="shared" si="3"/>
        <v>0</v>
      </c>
      <c r="F92" s="173"/>
      <c r="G92" s="175">
        <v>0</v>
      </c>
      <c r="H92" s="175">
        <v>0</v>
      </c>
      <c r="I92" s="173"/>
      <c r="J92" s="175">
        <v>0</v>
      </c>
      <c r="K92" s="175">
        <v>0</v>
      </c>
      <c r="L92" s="287">
        <f>I92+J92+K92</f>
        <v>0</v>
      </c>
      <c r="M92" s="7" t="str">
        <f t="shared" si="16"/>
        <v/>
      </c>
      <c r="N92" s="155"/>
    </row>
    <row r="93" spans="1:14" s="15" customFormat="1" ht="18.75" hidden="1" customHeight="1">
      <c r="A93" s="22">
        <v>360</v>
      </c>
      <c r="B93" s="167">
        <v>2600</v>
      </c>
      <c r="C93" s="147" t="s">
        <v>182</v>
      </c>
      <c r="D93" s="183"/>
      <c r="E93" s="1376">
        <f t="shared" si="3"/>
        <v>0</v>
      </c>
      <c r="F93" s="1477">
        <v>0</v>
      </c>
      <c r="G93" s="1478">
        <v>0</v>
      </c>
      <c r="H93" s="1479">
        <v>0</v>
      </c>
      <c r="I93" s="1477">
        <v>0</v>
      </c>
      <c r="J93" s="1478">
        <v>0</v>
      </c>
      <c r="K93" s="1479">
        <v>0</v>
      </c>
      <c r="L93" s="1376">
        <f>I93+J93+K93</f>
        <v>0</v>
      </c>
      <c r="M93" s="7" t="str">
        <f t="shared" si="16"/>
        <v/>
      </c>
      <c r="N93" s="155"/>
    </row>
    <row r="94" spans="1:14" s="15" customFormat="1" ht="18.75" hidden="1" customHeight="1">
      <c r="A94" s="22">
        <v>370</v>
      </c>
      <c r="B94" s="167">
        <v>2700</v>
      </c>
      <c r="C94" s="147" t="s">
        <v>183</v>
      </c>
      <c r="D94" s="183"/>
      <c r="E94" s="1376">
        <f t="shared" ref="E94:L94" si="17">SUM(E95:E107)</f>
        <v>0</v>
      </c>
      <c r="F94" s="168">
        <f t="shared" si="17"/>
        <v>0</v>
      </c>
      <c r="G94" s="169">
        <f t="shared" si="17"/>
        <v>0</v>
      </c>
      <c r="H94" s="170">
        <f>SUM(H95:H107)</f>
        <v>0</v>
      </c>
      <c r="I94" s="168">
        <f t="shared" si="17"/>
        <v>0</v>
      </c>
      <c r="J94" s="169">
        <f t="shared" si="17"/>
        <v>0</v>
      </c>
      <c r="K94" s="170">
        <f>SUM(K95:K107)</f>
        <v>0</v>
      </c>
      <c r="L94" s="1376">
        <f t="shared" si="17"/>
        <v>0</v>
      </c>
      <c r="M94" s="7" t="str">
        <f t="shared" si="16"/>
        <v/>
      </c>
      <c r="N94" s="155"/>
    </row>
    <row r="95" spans="1:14" ht="18.75" hidden="1" customHeight="1">
      <c r="A95" s="23">
        <v>375</v>
      </c>
      <c r="B95" s="149"/>
      <c r="C95" s="150">
        <v>2701</v>
      </c>
      <c r="D95" s="151" t="s">
        <v>184</v>
      </c>
      <c r="E95" s="281">
        <f t="shared" si="3"/>
        <v>0</v>
      </c>
      <c r="F95" s="488">
        <v>0</v>
      </c>
      <c r="G95" s="153"/>
      <c r="H95" s="154">
        <v>0</v>
      </c>
      <c r="I95" s="488">
        <v>0</v>
      </c>
      <c r="J95" s="153"/>
      <c r="K95" s="154">
        <v>0</v>
      </c>
      <c r="L95" s="281">
        <f t="shared" ref="L95:L107" si="18">I95+J95+K95</f>
        <v>0</v>
      </c>
      <c r="M95" s="7" t="str">
        <f t="shared" si="16"/>
        <v/>
      </c>
      <c r="N95" s="155"/>
    </row>
    <row r="96" spans="1:14" ht="18.75" hidden="1" customHeight="1">
      <c r="A96" s="23">
        <v>380</v>
      </c>
      <c r="B96" s="149"/>
      <c r="C96" s="156">
        <v>2702</v>
      </c>
      <c r="D96" s="157" t="s">
        <v>185</v>
      </c>
      <c r="E96" s="295">
        <f t="shared" ref="E96:E107" si="19">F96+G96+H96</f>
        <v>0</v>
      </c>
      <c r="F96" s="488">
        <v>0</v>
      </c>
      <c r="G96" s="159"/>
      <c r="H96" s="160">
        <v>0</v>
      </c>
      <c r="I96" s="488">
        <v>0</v>
      </c>
      <c r="J96" s="159"/>
      <c r="K96" s="160">
        <v>0</v>
      </c>
      <c r="L96" s="295">
        <f t="shared" si="18"/>
        <v>0</v>
      </c>
      <c r="M96" s="7" t="str">
        <f t="shared" si="16"/>
        <v/>
      </c>
      <c r="N96" s="155"/>
    </row>
    <row r="97" spans="1:14" ht="18.75" hidden="1" customHeight="1">
      <c r="A97" s="23">
        <v>385</v>
      </c>
      <c r="B97" s="149"/>
      <c r="C97" s="156">
        <v>2703</v>
      </c>
      <c r="D97" s="157" t="s">
        <v>186</v>
      </c>
      <c r="E97" s="295">
        <f t="shared" si="19"/>
        <v>0</v>
      </c>
      <c r="F97" s="488">
        <v>0</v>
      </c>
      <c r="G97" s="159"/>
      <c r="H97" s="160">
        <v>0</v>
      </c>
      <c r="I97" s="488">
        <v>0</v>
      </c>
      <c r="J97" s="159"/>
      <c r="K97" s="160">
        <v>0</v>
      </c>
      <c r="L97" s="295">
        <f t="shared" si="18"/>
        <v>0</v>
      </c>
      <c r="M97" s="7" t="str">
        <f t="shared" si="16"/>
        <v/>
      </c>
      <c r="N97" s="155"/>
    </row>
    <row r="98" spans="1:14" ht="18.75" hidden="1" customHeight="1">
      <c r="A98" s="23">
        <v>390</v>
      </c>
      <c r="B98" s="195"/>
      <c r="C98" s="156">
        <v>2704</v>
      </c>
      <c r="D98" s="157" t="s">
        <v>187</v>
      </c>
      <c r="E98" s="295">
        <f t="shared" si="19"/>
        <v>0</v>
      </c>
      <c r="F98" s="488">
        <v>0</v>
      </c>
      <c r="G98" s="159"/>
      <c r="H98" s="160">
        <v>0</v>
      </c>
      <c r="I98" s="488">
        <v>0</v>
      </c>
      <c r="J98" s="159"/>
      <c r="K98" s="160">
        <v>0</v>
      </c>
      <c r="L98" s="295">
        <f t="shared" si="18"/>
        <v>0</v>
      </c>
      <c r="M98" s="7" t="str">
        <f t="shared" si="16"/>
        <v/>
      </c>
      <c r="N98" s="155"/>
    </row>
    <row r="99" spans="1:14" ht="18.75" hidden="1" customHeight="1">
      <c r="A99" s="23">
        <v>395</v>
      </c>
      <c r="B99" s="149"/>
      <c r="C99" s="156">
        <v>2705</v>
      </c>
      <c r="D99" s="157" t="s">
        <v>188</v>
      </c>
      <c r="E99" s="295">
        <f t="shared" si="19"/>
        <v>0</v>
      </c>
      <c r="F99" s="488">
        <v>0</v>
      </c>
      <c r="G99" s="159"/>
      <c r="H99" s="160">
        <v>0</v>
      </c>
      <c r="I99" s="488">
        <v>0</v>
      </c>
      <c r="J99" s="159"/>
      <c r="K99" s="160">
        <v>0</v>
      </c>
      <c r="L99" s="295">
        <f t="shared" si="18"/>
        <v>0</v>
      </c>
      <c r="M99" s="7" t="str">
        <f t="shared" si="16"/>
        <v/>
      </c>
      <c r="N99" s="155"/>
    </row>
    <row r="100" spans="1:14" ht="18.75" hidden="1" customHeight="1">
      <c r="A100" s="23">
        <v>400</v>
      </c>
      <c r="B100" s="171"/>
      <c r="C100" s="156">
        <v>2706</v>
      </c>
      <c r="D100" s="157" t="s">
        <v>189</v>
      </c>
      <c r="E100" s="295">
        <f t="shared" si="19"/>
        <v>0</v>
      </c>
      <c r="F100" s="488">
        <v>0</v>
      </c>
      <c r="G100" s="159"/>
      <c r="H100" s="160">
        <v>0</v>
      </c>
      <c r="I100" s="488">
        <v>0</v>
      </c>
      <c r="J100" s="159"/>
      <c r="K100" s="160">
        <v>0</v>
      </c>
      <c r="L100" s="295">
        <f t="shared" si="18"/>
        <v>0</v>
      </c>
      <c r="M100" s="7" t="str">
        <f t="shared" si="16"/>
        <v/>
      </c>
      <c r="N100" s="155"/>
    </row>
    <row r="101" spans="1:14" ht="18.75" hidden="1" customHeight="1">
      <c r="A101" s="23">
        <v>405</v>
      </c>
      <c r="B101" s="149"/>
      <c r="C101" s="156">
        <v>2707</v>
      </c>
      <c r="D101" s="157" t="s">
        <v>190</v>
      </c>
      <c r="E101" s="295">
        <f t="shared" si="19"/>
        <v>0</v>
      </c>
      <c r="F101" s="488">
        <v>0</v>
      </c>
      <c r="G101" s="159"/>
      <c r="H101" s="160">
        <v>0</v>
      </c>
      <c r="I101" s="488">
        <v>0</v>
      </c>
      <c r="J101" s="159"/>
      <c r="K101" s="160">
        <v>0</v>
      </c>
      <c r="L101" s="295">
        <f t="shared" si="18"/>
        <v>0</v>
      </c>
      <c r="M101" s="7" t="str">
        <f t="shared" si="16"/>
        <v/>
      </c>
      <c r="N101" s="155"/>
    </row>
    <row r="102" spans="1:14" ht="18.75" hidden="1" customHeight="1">
      <c r="A102" s="23">
        <v>410</v>
      </c>
      <c r="B102" s="171"/>
      <c r="C102" s="156">
        <v>2708</v>
      </c>
      <c r="D102" s="157" t="s">
        <v>523</v>
      </c>
      <c r="E102" s="295">
        <f t="shared" si="19"/>
        <v>0</v>
      </c>
      <c r="F102" s="158"/>
      <c r="G102" s="159"/>
      <c r="H102" s="160">
        <v>0</v>
      </c>
      <c r="I102" s="158"/>
      <c r="J102" s="159"/>
      <c r="K102" s="160">
        <v>0</v>
      </c>
      <c r="L102" s="295">
        <f t="shared" si="18"/>
        <v>0</v>
      </c>
      <c r="M102" s="7" t="str">
        <f t="shared" si="16"/>
        <v/>
      </c>
      <c r="N102" s="155"/>
    </row>
    <row r="103" spans="1:14" ht="18.75" hidden="1" customHeight="1">
      <c r="A103" s="23">
        <v>420</v>
      </c>
      <c r="B103" s="149"/>
      <c r="C103" s="156">
        <v>2710</v>
      </c>
      <c r="D103" s="157" t="s">
        <v>524</v>
      </c>
      <c r="E103" s="295">
        <f t="shared" si="19"/>
        <v>0</v>
      </c>
      <c r="F103" s="158"/>
      <c r="G103" s="159"/>
      <c r="H103" s="160">
        <v>0</v>
      </c>
      <c r="I103" s="158"/>
      <c r="J103" s="159"/>
      <c r="K103" s="160">
        <v>0</v>
      </c>
      <c r="L103" s="295">
        <f t="shared" si="18"/>
        <v>0</v>
      </c>
      <c r="M103" s="7" t="str">
        <f t="shared" si="16"/>
        <v/>
      </c>
      <c r="N103" s="155"/>
    </row>
    <row r="104" spans="1:14" ht="18.75" hidden="1" customHeight="1">
      <c r="A104" s="23">
        <v>425</v>
      </c>
      <c r="B104" s="149"/>
      <c r="C104" s="156">
        <v>2711</v>
      </c>
      <c r="D104" s="157" t="s">
        <v>525</v>
      </c>
      <c r="E104" s="295">
        <f t="shared" si="19"/>
        <v>0</v>
      </c>
      <c r="F104" s="158"/>
      <c r="G104" s="159"/>
      <c r="H104" s="160">
        <v>0</v>
      </c>
      <c r="I104" s="158"/>
      <c r="J104" s="159"/>
      <c r="K104" s="160">
        <v>0</v>
      </c>
      <c r="L104" s="295">
        <f t="shared" si="18"/>
        <v>0</v>
      </c>
      <c r="M104" s="7" t="str">
        <f t="shared" si="16"/>
        <v/>
      </c>
      <c r="N104" s="155"/>
    </row>
    <row r="105" spans="1:14" ht="18.75" hidden="1" customHeight="1">
      <c r="A105" s="23">
        <v>430</v>
      </c>
      <c r="B105" s="149"/>
      <c r="C105" s="156">
        <v>2715</v>
      </c>
      <c r="D105" s="157" t="s">
        <v>526</v>
      </c>
      <c r="E105" s="295">
        <f t="shared" si="19"/>
        <v>0</v>
      </c>
      <c r="F105" s="488">
        <v>0</v>
      </c>
      <c r="G105" s="159"/>
      <c r="H105" s="160">
        <v>0</v>
      </c>
      <c r="I105" s="488">
        <v>0</v>
      </c>
      <c r="J105" s="159"/>
      <c r="K105" s="160">
        <v>0</v>
      </c>
      <c r="L105" s="295">
        <f t="shared" si="18"/>
        <v>0</v>
      </c>
      <c r="M105" s="7" t="str">
        <f t="shared" si="16"/>
        <v/>
      </c>
      <c r="N105" s="155"/>
    </row>
    <row r="106" spans="1:14" ht="18.75" hidden="1" customHeight="1">
      <c r="A106" s="24">
        <v>436</v>
      </c>
      <c r="B106" s="149"/>
      <c r="C106" s="156">
        <v>2717</v>
      </c>
      <c r="D106" s="196" t="s">
        <v>527</v>
      </c>
      <c r="E106" s="295">
        <f t="shared" si="19"/>
        <v>0</v>
      </c>
      <c r="F106" s="488">
        <v>0</v>
      </c>
      <c r="G106" s="159"/>
      <c r="H106" s="160">
        <v>0</v>
      </c>
      <c r="I106" s="488">
        <v>0</v>
      </c>
      <c r="J106" s="159"/>
      <c r="K106" s="160">
        <v>0</v>
      </c>
      <c r="L106" s="295">
        <f t="shared" si="18"/>
        <v>0</v>
      </c>
      <c r="M106" s="7" t="str">
        <f t="shared" si="16"/>
        <v/>
      </c>
      <c r="N106" s="155"/>
    </row>
    <row r="107" spans="1:14" ht="18.75" hidden="1" customHeight="1">
      <c r="A107" s="23">
        <v>440</v>
      </c>
      <c r="B107" s="149"/>
      <c r="C107" s="179">
        <v>2729</v>
      </c>
      <c r="D107" s="197" t="s">
        <v>528</v>
      </c>
      <c r="E107" s="287">
        <f t="shared" si="19"/>
        <v>0</v>
      </c>
      <c r="F107" s="173"/>
      <c r="G107" s="174"/>
      <c r="H107" s="175">
        <v>0</v>
      </c>
      <c r="I107" s="173"/>
      <c r="J107" s="174"/>
      <c r="K107" s="175">
        <v>0</v>
      </c>
      <c r="L107" s="287">
        <f t="shared" si="18"/>
        <v>0</v>
      </c>
      <c r="M107" s="7" t="str">
        <f t="shared" si="16"/>
        <v/>
      </c>
      <c r="N107" s="155"/>
    </row>
    <row r="108" spans="1:14" s="15" customFormat="1" ht="18.75" hidden="1" customHeight="1">
      <c r="A108" s="22">
        <v>445</v>
      </c>
      <c r="B108" s="167">
        <v>2800</v>
      </c>
      <c r="C108" s="147" t="s">
        <v>529</v>
      </c>
      <c r="D108" s="183"/>
      <c r="E108" s="1376">
        <f t="shared" ref="E108:J108" si="20">+E109+E110+E111</f>
        <v>0</v>
      </c>
      <c r="F108" s="168">
        <f t="shared" si="20"/>
        <v>0</v>
      </c>
      <c r="G108" s="169">
        <f t="shared" si="20"/>
        <v>0</v>
      </c>
      <c r="H108" s="170">
        <f>+H109+H110+H111</f>
        <v>0</v>
      </c>
      <c r="I108" s="168">
        <f t="shared" si="20"/>
        <v>0</v>
      </c>
      <c r="J108" s="169">
        <f t="shared" si="20"/>
        <v>0</v>
      </c>
      <c r="K108" s="170">
        <f>+K109+K110+K111</f>
        <v>0</v>
      </c>
      <c r="L108" s="1376">
        <f>SUM(L109:L111)</f>
        <v>0</v>
      </c>
      <c r="M108" s="7" t="str">
        <f t="shared" si="16"/>
        <v/>
      </c>
      <c r="N108" s="155"/>
    </row>
    <row r="109" spans="1:14" ht="32.25" hidden="1" customHeight="1">
      <c r="A109" s="23">
        <v>450</v>
      </c>
      <c r="B109" s="149"/>
      <c r="C109" s="150">
        <v>2801</v>
      </c>
      <c r="D109" s="187" t="s">
        <v>530</v>
      </c>
      <c r="E109" s="281">
        <f>F109+G109+H109</f>
        <v>0</v>
      </c>
      <c r="F109" s="152"/>
      <c r="G109" s="153"/>
      <c r="H109" s="154">
        <v>0</v>
      </c>
      <c r="I109" s="152"/>
      <c r="J109" s="153"/>
      <c r="K109" s="154">
        <v>0</v>
      </c>
      <c r="L109" s="281">
        <f>I109+J109+K109</f>
        <v>0</v>
      </c>
      <c r="M109" s="7" t="str">
        <f t="shared" si="16"/>
        <v/>
      </c>
      <c r="N109" s="155"/>
    </row>
    <row r="110" spans="1:14" ht="18.75" hidden="1" customHeight="1">
      <c r="A110" s="23">
        <v>455</v>
      </c>
      <c r="B110" s="149"/>
      <c r="C110" s="156">
        <v>2802</v>
      </c>
      <c r="D110" s="191" t="s">
        <v>531</v>
      </c>
      <c r="E110" s="295">
        <f>F110+G110+H110</f>
        <v>0</v>
      </c>
      <c r="F110" s="158"/>
      <c r="G110" s="159"/>
      <c r="H110" s="160">
        <v>0</v>
      </c>
      <c r="I110" s="158"/>
      <c r="J110" s="159"/>
      <c r="K110" s="160">
        <v>0</v>
      </c>
      <c r="L110" s="295">
        <f>I110+J110+K110</f>
        <v>0</v>
      </c>
      <c r="M110" s="7" t="str">
        <f t="shared" si="16"/>
        <v/>
      </c>
      <c r="N110" s="155"/>
    </row>
    <row r="111" spans="1:14" ht="18.75" hidden="1" customHeight="1">
      <c r="A111" s="23">
        <v>455</v>
      </c>
      <c r="B111" s="149"/>
      <c r="C111" s="179">
        <v>2809</v>
      </c>
      <c r="D111" s="198" t="s">
        <v>258</v>
      </c>
      <c r="E111" s="287">
        <f>F111+G111+H111</f>
        <v>0</v>
      </c>
      <c r="F111" s="173"/>
      <c r="G111" s="174"/>
      <c r="H111" s="175">
        <v>0</v>
      </c>
      <c r="I111" s="173"/>
      <c r="J111" s="174"/>
      <c r="K111" s="175">
        <v>0</v>
      </c>
      <c r="L111" s="287">
        <f>I111+J111+K111</f>
        <v>0</v>
      </c>
      <c r="M111" s="7" t="str">
        <f t="shared" si="16"/>
        <v/>
      </c>
      <c r="N111" s="155"/>
    </row>
    <row r="112" spans="1:14" s="15" customFormat="1" ht="18.75" hidden="1" customHeight="1">
      <c r="A112" s="22">
        <v>470</v>
      </c>
      <c r="B112" s="167">
        <v>3600</v>
      </c>
      <c r="C112" s="147" t="s">
        <v>856</v>
      </c>
      <c r="D112" s="183"/>
      <c r="E112" s="1376">
        <f t="shared" ref="E112:L112" si="21">SUM(E113:E120)</f>
        <v>0</v>
      </c>
      <c r="F112" s="168">
        <f t="shared" si="21"/>
        <v>0</v>
      </c>
      <c r="G112" s="169">
        <f t="shared" si="21"/>
        <v>0</v>
      </c>
      <c r="H112" s="170">
        <f>SUM(H113:H120)</f>
        <v>0</v>
      </c>
      <c r="I112" s="168">
        <f t="shared" si="21"/>
        <v>0</v>
      </c>
      <c r="J112" s="169">
        <f t="shared" si="21"/>
        <v>0</v>
      </c>
      <c r="K112" s="170">
        <f>SUM(K113:K120)</f>
        <v>0</v>
      </c>
      <c r="L112" s="1376">
        <f t="shared" si="21"/>
        <v>0</v>
      </c>
      <c r="M112" s="7" t="str">
        <f t="shared" si="16"/>
        <v/>
      </c>
      <c r="N112" s="155"/>
    </row>
    <row r="113" spans="1:14" ht="18.75" hidden="1" customHeight="1">
      <c r="A113" s="23">
        <v>475</v>
      </c>
      <c r="B113" s="149"/>
      <c r="C113" s="150">
        <v>3601</v>
      </c>
      <c r="D113" s="187" t="s">
        <v>532</v>
      </c>
      <c r="E113" s="281">
        <f t="shared" ref="E113:E120" si="22">F113+G113+H113</f>
        <v>0</v>
      </c>
      <c r="F113" s="152"/>
      <c r="G113" s="153"/>
      <c r="H113" s="154">
        <v>0</v>
      </c>
      <c r="I113" s="152"/>
      <c r="J113" s="153"/>
      <c r="K113" s="154">
        <v>0</v>
      </c>
      <c r="L113" s="281">
        <f t="shared" ref="L113:L120" si="23">I113+J113+K113</f>
        <v>0</v>
      </c>
      <c r="M113" s="7" t="str">
        <f t="shared" si="16"/>
        <v/>
      </c>
      <c r="N113" s="155"/>
    </row>
    <row r="114" spans="1:14" ht="18.75" hidden="1" customHeight="1">
      <c r="A114" s="23"/>
      <c r="B114" s="149"/>
      <c r="C114" s="156">
        <v>3605</v>
      </c>
      <c r="D114" s="157" t="s">
        <v>2047</v>
      </c>
      <c r="E114" s="295">
        <f>F114+G114+H114</f>
        <v>0</v>
      </c>
      <c r="F114" s="488">
        <v>0</v>
      </c>
      <c r="G114" s="489">
        <v>0</v>
      </c>
      <c r="H114" s="160">
        <v>0</v>
      </c>
      <c r="I114" s="488">
        <v>0</v>
      </c>
      <c r="J114" s="489">
        <v>0</v>
      </c>
      <c r="K114" s="160">
        <v>0</v>
      </c>
      <c r="L114" s="295">
        <f>I114+J114+K114</f>
        <v>0</v>
      </c>
      <c r="M114" s="7" t="str">
        <f t="shared" si="16"/>
        <v/>
      </c>
      <c r="N114" s="155"/>
    </row>
    <row r="115" spans="1:14" ht="18.75" hidden="1" customHeight="1">
      <c r="A115" s="23"/>
      <c r="B115" s="149"/>
      <c r="C115" s="156">
        <v>3608</v>
      </c>
      <c r="D115" s="157" t="s">
        <v>2007</v>
      </c>
      <c r="E115" s="295">
        <f>F115+G115+H115</f>
        <v>0</v>
      </c>
      <c r="F115" s="488">
        <v>0</v>
      </c>
      <c r="G115" s="489">
        <v>0</v>
      </c>
      <c r="H115" s="160">
        <v>0</v>
      </c>
      <c r="I115" s="488">
        <v>0</v>
      </c>
      <c r="J115" s="489">
        <v>0</v>
      </c>
      <c r="K115" s="160">
        <v>0</v>
      </c>
      <c r="L115" s="295">
        <f>I115+J115+K115</f>
        <v>0</v>
      </c>
      <c r="M115" s="7" t="str">
        <f t="shared" si="16"/>
        <v/>
      </c>
      <c r="N115" s="155"/>
    </row>
    <row r="116" spans="1:14" ht="18.75" hidden="1" customHeight="1">
      <c r="A116" s="23"/>
      <c r="B116" s="149"/>
      <c r="C116" s="156">
        <v>3610</v>
      </c>
      <c r="D116" s="157" t="s">
        <v>857</v>
      </c>
      <c r="E116" s="295">
        <f t="shared" si="22"/>
        <v>0</v>
      </c>
      <c r="F116" s="158"/>
      <c r="G116" s="159"/>
      <c r="H116" s="160">
        <v>0</v>
      </c>
      <c r="I116" s="158"/>
      <c r="J116" s="159"/>
      <c r="K116" s="160">
        <v>0</v>
      </c>
      <c r="L116" s="295">
        <f t="shared" si="23"/>
        <v>0</v>
      </c>
      <c r="M116" s="7" t="str">
        <f t="shared" si="16"/>
        <v/>
      </c>
      <c r="N116" s="155"/>
    </row>
    <row r="117" spans="1:14" ht="18.75" hidden="1" customHeight="1">
      <c r="A117" s="23">
        <v>480</v>
      </c>
      <c r="B117" s="149"/>
      <c r="C117" s="156">
        <v>3611</v>
      </c>
      <c r="D117" s="157" t="s">
        <v>533</v>
      </c>
      <c r="E117" s="295">
        <f t="shared" si="22"/>
        <v>0</v>
      </c>
      <c r="F117" s="158"/>
      <c r="G117" s="159"/>
      <c r="H117" s="160">
        <v>0</v>
      </c>
      <c r="I117" s="158"/>
      <c r="J117" s="159"/>
      <c r="K117" s="160">
        <v>0</v>
      </c>
      <c r="L117" s="295">
        <f t="shared" si="23"/>
        <v>0</v>
      </c>
      <c r="M117" s="7" t="str">
        <f t="shared" si="16"/>
        <v/>
      </c>
      <c r="N117" s="155"/>
    </row>
    <row r="118" spans="1:14" ht="18.75" hidden="1" customHeight="1">
      <c r="A118" s="23">
        <v>485</v>
      </c>
      <c r="B118" s="149"/>
      <c r="C118" s="156">
        <v>3612</v>
      </c>
      <c r="D118" s="157" t="s">
        <v>534</v>
      </c>
      <c r="E118" s="295">
        <f t="shared" si="22"/>
        <v>0</v>
      </c>
      <c r="F118" s="158"/>
      <c r="G118" s="159"/>
      <c r="H118" s="160">
        <v>0</v>
      </c>
      <c r="I118" s="158"/>
      <c r="J118" s="159"/>
      <c r="K118" s="160">
        <v>0</v>
      </c>
      <c r="L118" s="295">
        <f t="shared" si="23"/>
        <v>0</v>
      </c>
      <c r="M118" s="7" t="str">
        <f t="shared" si="16"/>
        <v/>
      </c>
      <c r="N118" s="155"/>
    </row>
    <row r="119" spans="1:14" s="17" customFormat="1" ht="18.75" hidden="1" customHeight="1">
      <c r="A119" s="25"/>
      <c r="B119" s="149"/>
      <c r="C119" s="156">
        <v>3618</v>
      </c>
      <c r="D119" s="157" t="s">
        <v>890</v>
      </c>
      <c r="E119" s="295">
        <f t="shared" si="22"/>
        <v>0</v>
      </c>
      <c r="F119" s="158"/>
      <c r="G119" s="159"/>
      <c r="H119" s="160">
        <v>0</v>
      </c>
      <c r="I119" s="158"/>
      <c r="J119" s="159"/>
      <c r="K119" s="160">
        <v>0</v>
      </c>
      <c r="L119" s="295">
        <f t="shared" si="23"/>
        <v>0</v>
      </c>
      <c r="M119" s="7" t="str">
        <f t="shared" si="16"/>
        <v/>
      </c>
      <c r="N119" s="155"/>
    </row>
    <row r="120" spans="1:14" ht="18.75" hidden="1" customHeight="1">
      <c r="A120" s="23">
        <v>490</v>
      </c>
      <c r="B120" s="149"/>
      <c r="C120" s="162">
        <v>3619</v>
      </c>
      <c r="D120" s="197" t="s">
        <v>535</v>
      </c>
      <c r="E120" s="287">
        <f t="shared" si="22"/>
        <v>0</v>
      </c>
      <c r="F120" s="173"/>
      <c r="G120" s="174"/>
      <c r="H120" s="175">
        <v>0</v>
      </c>
      <c r="I120" s="173"/>
      <c r="J120" s="174"/>
      <c r="K120" s="175">
        <v>0</v>
      </c>
      <c r="L120" s="287">
        <f t="shared" si="23"/>
        <v>0</v>
      </c>
      <c r="M120" s="7" t="str">
        <f t="shared" si="16"/>
        <v/>
      </c>
      <c r="N120" s="155"/>
    </row>
    <row r="121" spans="1:14" s="15" customFormat="1" ht="18.75" hidden="1" customHeight="1">
      <c r="A121" s="22">
        <v>495</v>
      </c>
      <c r="B121" s="167">
        <v>3700</v>
      </c>
      <c r="C121" s="147" t="s">
        <v>536</v>
      </c>
      <c r="D121" s="183"/>
      <c r="E121" s="1376">
        <f t="shared" ref="E121:L121" si="24">SUM(E122:E124)</f>
        <v>0</v>
      </c>
      <c r="F121" s="168">
        <f t="shared" si="24"/>
        <v>0</v>
      </c>
      <c r="G121" s="169">
        <f t="shared" si="24"/>
        <v>0</v>
      </c>
      <c r="H121" s="170">
        <f>SUM(H122:H124)</f>
        <v>0</v>
      </c>
      <c r="I121" s="168">
        <f t="shared" si="24"/>
        <v>0</v>
      </c>
      <c r="J121" s="169">
        <f t="shared" si="24"/>
        <v>0</v>
      </c>
      <c r="K121" s="170">
        <f>SUM(K122:K124)</f>
        <v>0</v>
      </c>
      <c r="L121" s="1376">
        <f t="shared" si="24"/>
        <v>0</v>
      </c>
      <c r="M121" s="7" t="str">
        <f t="shared" si="16"/>
        <v/>
      </c>
      <c r="N121" s="155"/>
    </row>
    <row r="122" spans="1:14" ht="18.75" hidden="1" customHeight="1">
      <c r="A122" s="23">
        <v>500</v>
      </c>
      <c r="B122" s="149"/>
      <c r="C122" s="150">
        <v>3701</v>
      </c>
      <c r="D122" s="151" t="s">
        <v>537</v>
      </c>
      <c r="E122" s="281">
        <f>F122+G122+H122</f>
        <v>0</v>
      </c>
      <c r="F122" s="152"/>
      <c r="G122" s="153"/>
      <c r="H122" s="154">
        <v>0</v>
      </c>
      <c r="I122" s="152"/>
      <c r="J122" s="153"/>
      <c r="K122" s="154">
        <v>0</v>
      </c>
      <c r="L122" s="281">
        <f>I122+J122+K122</f>
        <v>0</v>
      </c>
      <c r="M122" s="7" t="str">
        <f t="shared" si="16"/>
        <v/>
      </c>
      <c r="N122" s="155"/>
    </row>
    <row r="123" spans="1:14" ht="18.75" hidden="1" customHeight="1">
      <c r="A123" s="23">
        <v>505</v>
      </c>
      <c r="B123" s="149"/>
      <c r="C123" s="156">
        <v>3702</v>
      </c>
      <c r="D123" s="157" t="s">
        <v>538</v>
      </c>
      <c r="E123" s="295">
        <f>F123+G123+H123</f>
        <v>0</v>
      </c>
      <c r="F123" s="158"/>
      <c r="G123" s="159"/>
      <c r="H123" s="160">
        <v>0</v>
      </c>
      <c r="I123" s="158"/>
      <c r="J123" s="159"/>
      <c r="K123" s="160">
        <v>0</v>
      </c>
      <c r="L123" s="295">
        <f>I123+J123+K123</f>
        <v>0</v>
      </c>
      <c r="M123" s="7" t="str">
        <f t="shared" si="16"/>
        <v/>
      </c>
      <c r="N123" s="155"/>
    </row>
    <row r="124" spans="1:14" ht="18.75" hidden="1" customHeight="1">
      <c r="A124" s="23">
        <v>510</v>
      </c>
      <c r="B124" s="149"/>
      <c r="C124" s="179">
        <v>3709</v>
      </c>
      <c r="D124" s="186" t="s">
        <v>539</v>
      </c>
      <c r="E124" s="287">
        <f>F124+G124+H124</f>
        <v>0</v>
      </c>
      <c r="F124" s="173"/>
      <c r="G124" s="174"/>
      <c r="H124" s="175">
        <v>0</v>
      </c>
      <c r="I124" s="173"/>
      <c r="J124" s="174"/>
      <c r="K124" s="175">
        <v>0</v>
      </c>
      <c r="L124" s="287">
        <f>I124+J124+K124</f>
        <v>0</v>
      </c>
      <c r="M124" s="7" t="str">
        <f t="shared" si="16"/>
        <v/>
      </c>
      <c r="N124" s="155"/>
    </row>
    <row r="125" spans="1:14" s="27" customFormat="1" ht="18.75" hidden="1" customHeight="1">
      <c r="A125" s="26">
        <v>515</v>
      </c>
      <c r="B125" s="167">
        <v>4000</v>
      </c>
      <c r="C125" s="147" t="s">
        <v>891</v>
      </c>
      <c r="D125" s="183"/>
      <c r="E125" s="1376">
        <f t="shared" ref="E125:L125" si="25">SUM(E126:E136)</f>
        <v>0</v>
      </c>
      <c r="F125" s="168">
        <f t="shared" si="25"/>
        <v>0</v>
      </c>
      <c r="G125" s="169">
        <f t="shared" si="25"/>
        <v>0</v>
      </c>
      <c r="H125" s="170">
        <f>SUM(H126:H136)</f>
        <v>0</v>
      </c>
      <c r="I125" s="168">
        <f t="shared" si="25"/>
        <v>0</v>
      </c>
      <c r="J125" s="169">
        <f t="shared" si="25"/>
        <v>0</v>
      </c>
      <c r="K125" s="170">
        <f>SUM(K126:K136)</f>
        <v>0</v>
      </c>
      <c r="L125" s="1376">
        <f t="shared" si="25"/>
        <v>0</v>
      </c>
      <c r="M125" s="7" t="str">
        <f t="shared" si="16"/>
        <v/>
      </c>
      <c r="N125" s="155"/>
    </row>
    <row r="126" spans="1:14" s="30" customFormat="1" ht="18.75" hidden="1" customHeight="1">
      <c r="A126" s="28">
        <v>516</v>
      </c>
      <c r="B126" s="149"/>
      <c r="C126" s="150">
        <v>4021</v>
      </c>
      <c r="D126" s="199" t="s">
        <v>540</v>
      </c>
      <c r="E126" s="281">
        <f t="shared" ref="E126:E138" si="26">F126+G126+H126</f>
        <v>0</v>
      </c>
      <c r="F126" s="152"/>
      <c r="G126" s="153"/>
      <c r="H126" s="154">
        <v>0</v>
      </c>
      <c r="I126" s="152"/>
      <c r="J126" s="153"/>
      <c r="K126" s="154">
        <v>0</v>
      </c>
      <c r="L126" s="281">
        <f t="shared" ref="L126:L138" si="27">I126+J126+K126</f>
        <v>0</v>
      </c>
      <c r="M126" s="7" t="str">
        <f t="shared" si="16"/>
        <v/>
      </c>
      <c r="N126" s="155"/>
    </row>
    <row r="127" spans="1:14" s="30" customFormat="1" ht="18.75" hidden="1" customHeight="1">
      <c r="A127" s="28">
        <v>517</v>
      </c>
      <c r="B127" s="149"/>
      <c r="C127" s="156">
        <v>4022</v>
      </c>
      <c r="D127" s="200" t="s">
        <v>724</v>
      </c>
      <c r="E127" s="295">
        <f t="shared" si="26"/>
        <v>0</v>
      </c>
      <c r="F127" s="158"/>
      <c r="G127" s="159"/>
      <c r="H127" s="160">
        <v>0</v>
      </c>
      <c r="I127" s="158"/>
      <c r="J127" s="159"/>
      <c r="K127" s="160">
        <v>0</v>
      </c>
      <c r="L127" s="295">
        <f t="shared" si="27"/>
        <v>0</v>
      </c>
      <c r="M127" s="7" t="str">
        <f t="shared" si="16"/>
        <v/>
      </c>
      <c r="N127" s="155"/>
    </row>
    <row r="128" spans="1:14" s="30" customFormat="1" ht="18.75" hidden="1" customHeight="1">
      <c r="A128" s="28">
        <v>518</v>
      </c>
      <c r="B128" s="149"/>
      <c r="C128" s="156">
        <v>4023</v>
      </c>
      <c r="D128" s="200" t="s">
        <v>725</v>
      </c>
      <c r="E128" s="295">
        <f t="shared" si="26"/>
        <v>0</v>
      </c>
      <c r="F128" s="158"/>
      <c r="G128" s="159"/>
      <c r="H128" s="160">
        <v>0</v>
      </c>
      <c r="I128" s="158"/>
      <c r="J128" s="159"/>
      <c r="K128" s="160">
        <v>0</v>
      </c>
      <c r="L128" s="295">
        <f t="shared" si="27"/>
        <v>0</v>
      </c>
      <c r="M128" s="7" t="str">
        <f t="shared" si="16"/>
        <v/>
      </c>
      <c r="N128" s="155"/>
    </row>
    <row r="129" spans="1:44" s="30" customFormat="1" ht="15.75" hidden="1" customHeight="1">
      <c r="A129" s="28">
        <v>519</v>
      </c>
      <c r="B129" s="149"/>
      <c r="C129" s="156">
        <v>4024</v>
      </c>
      <c r="D129" s="200" t="s">
        <v>726</v>
      </c>
      <c r="E129" s="295">
        <f t="shared" si="26"/>
        <v>0</v>
      </c>
      <c r="F129" s="158"/>
      <c r="G129" s="159"/>
      <c r="H129" s="160">
        <v>0</v>
      </c>
      <c r="I129" s="158"/>
      <c r="J129" s="159"/>
      <c r="K129" s="160">
        <v>0</v>
      </c>
      <c r="L129" s="295">
        <f t="shared" si="27"/>
        <v>0</v>
      </c>
      <c r="M129" s="7" t="str">
        <f t="shared" si="16"/>
        <v/>
      </c>
      <c r="N129" s="155"/>
    </row>
    <row r="130" spans="1:44" s="30" customFormat="1" ht="15.75" hidden="1" customHeight="1">
      <c r="A130" s="28">
        <v>520</v>
      </c>
      <c r="B130" s="149"/>
      <c r="C130" s="156">
        <v>4025</v>
      </c>
      <c r="D130" s="200" t="s">
        <v>727</v>
      </c>
      <c r="E130" s="295">
        <f t="shared" si="26"/>
        <v>0</v>
      </c>
      <c r="F130" s="158"/>
      <c r="G130" s="159"/>
      <c r="H130" s="160">
        <v>0</v>
      </c>
      <c r="I130" s="158"/>
      <c r="J130" s="159"/>
      <c r="K130" s="160">
        <v>0</v>
      </c>
      <c r="L130" s="295">
        <f t="shared" si="27"/>
        <v>0</v>
      </c>
      <c r="M130" s="7" t="str">
        <f t="shared" si="16"/>
        <v/>
      </c>
      <c r="N130" s="155"/>
    </row>
    <row r="131" spans="1:44" s="30" customFormat="1" ht="15.75" hidden="1" customHeight="1">
      <c r="A131" s="28">
        <v>521</v>
      </c>
      <c r="B131" s="149"/>
      <c r="C131" s="156">
        <v>4026</v>
      </c>
      <c r="D131" s="200" t="s">
        <v>728</v>
      </c>
      <c r="E131" s="295">
        <f t="shared" si="26"/>
        <v>0</v>
      </c>
      <c r="F131" s="158"/>
      <c r="G131" s="159"/>
      <c r="H131" s="160">
        <v>0</v>
      </c>
      <c r="I131" s="158"/>
      <c r="J131" s="159"/>
      <c r="K131" s="160">
        <v>0</v>
      </c>
      <c r="L131" s="295">
        <f t="shared" si="27"/>
        <v>0</v>
      </c>
      <c r="M131" s="7" t="str">
        <f t="shared" si="16"/>
        <v/>
      </c>
      <c r="N131" s="155"/>
    </row>
    <row r="132" spans="1:44" s="30" customFormat="1" ht="15.75" hidden="1" customHeight="1">
      <c r="A132" s="28">
        <v>522</v>
      </c>
      <c r="B132" s="149"/>
      <c r="C132" s="156">
        <v>4029</v>
      </c>
      <c r="D132" s="200" t="s">
        <v>729</v>
      </c>
      <c r="E132" s="295">
        <f t="shared" si="26"/>
        <v>0</v>
      </c>
      <c r="F132" s="158"/>
      <c r="G132" s="159"/>
      <c r="H132" s="160">
        <v>0</v>
      </c>
      <c r="I132" s="158"/>
      <c r="J132" s="159"/>
      <c r="K132" s="160">
        <v>0</v>
      </c>
      <c r="L132" s="295">
        <f t="shared" si="27"/>
        <v>0</v>
      </c>
      <c r="M132" s="7" t="str">
        <f t="shared" si="16"/>
        <v/>
      </c>
      <c r="N132" s="155"/>
    </row>
    <row r="133" spans="1:44" s="35" customFormat="1" ht="15.75" hidden="1" customHeight="1">
      <c r="A133" s="28">
        <v>523</v>
      </c>
      <c r="B133" s="149"/>
      <c r="C133" s="156">
        <v>4030</v>
      </c>
      <c r="D133" s="200" t="s">
        <v>730</v>
      </c>
      <c r="E133" s="295">
        <f t="shared" si="26"/>
        <v>0</v>
      </c>
      <c r="F133" s="158"/>
      <c r="G133" s="159"/>
      <c r="H133" s="160">
        <v>0</v>
      </c>
      <c r="I133" s="158"/>
      <c r="J133" s="159"/>
      <c r="K133" s="160">
        <v>0</v>
      </c>
      <c r="L133" s="295">
        <f t="shared" si="27"/>
        <v>0</v>
      </c>
      <c r="M133" s="7" t="str">
        <f t="shared" si="16"/>
        <v/>
      </c>
      <c r="N133" s="155"/>
      <c r="O133" s="31"/>
      <c r="P133" s="32"/>
      <c r="Q133" s="32"/>
      <c r="R133" s="31"/>
      <c r="S133" s="32"/>
      <c r="T133" s="32"/>
      <c r="U133" s="31"/>
      <c r="V133" s="32"/>
      <c r="W133" s="32"/>
      <c r="X133" s="31"/>
      <c r="Y133" s="32"/>
      <c r="Z133" s="32"/>
      <c r="AA133" s="34"/>
      <c r="AB133" s="32"/>
      <c r="AC133" s="32"/>
      <c r="AD133" s="31"/>
      <c r="AE133" s="32"/>
      <c r="AF133" s="32"/>
      <c r="AG133" s="31"/>
      <c r="AH133" s="32"/>
      <c r="AI133" s="31"/>
      <c r="AJ133" s="34"/>
      <c r="AK133" s="31"/>
      <c r="AL133" s="31"/>
      <c r="AM133" s="32"/>
      <c r="AN133" s="32"/>
      <c r="AO133" s="31"/>
      <c r="AP133" s="32"/>
      <c r="AQ133" s="2"/>
      <c r="AR133" s="32"/>
    </row>
    <row r="134" spans="1:44" s="35" customFormat="1" ht="15.75" hidden="1" customHeight="1">
      <c r="A134" s="28">
        <v>523</v>
      </c>
      <c r="B134" s="149"/>
      <c r="C134" s="156">
        <v>4039</v>
      </c>
      <c r="D134" s="200" t="s">
        <v>259</v>
      </c>
      <c r="E134" s="295">
        <f t="shared" si="26"/>
        <v>0</v>
      </c>
      <c r="F134" s="158"/>
      <c r="G134" s="159"/>
      <c r="H134" s="160">
        <v>0</v>
      </c>
      <c r="I134" s="158"/>
      <c r="J134" s="159"/>
      <c r="K134" s="160">
        <v>0</v>
      </c>
      <c r="L134" s="295">
        <f t="shared" si="27"/>
        <v>0</v>
      </c>
      <c r="M134" s="7" t="str">
        <f t="shared" si="16"/>
        <v/>
      </c>
      <c r="N134" s="155"/>
      <c r="O134" s="31"/>
      <c r="P134" s="32"/>
      <c r="Q134" s="32"/>
      <c r="R134" s="31"/>
      <c r="S134" s="32"/>
      <c r="T134" s="32"/>
      <c r="U134" s="31"/>
      <c r="V134" s="32"/>
      <c r="W134" s="32"/>
      <c r="X134" s="31"/>
      <c r="Y134" s="32"/>
      <c r="Z134" s="32"/>
      <c r="AA134" s="34"/>
      <c r="AB134" s="32"/>
      <c r="AC134" s="32"/>
      <c r="AD134" s="31"/>
      <c r="AE134" s="32"/>
      <c r="AF134" s="32"/>
      <c r="AG134" s="31"/>
      <c r="AH134" s="32"/>
      <c r="AI134" s="31"/>
      <c r="AJ134" s="34"/>
      <c r="AK134" s="31"/>
      <c r="AL134" s="31"/>
      <c r="AM134" s="32"/>
      <c r="AN134" s="32"/>
      <c r="AO134" s="31"/>
      <c r="AP134" s="32"/>
      <c r="AQ134" s="2"/>
      <c r="AR134" s="32"/>
    </row>
    <row r="135" spans="1:44" s="35" customFormat="1" ht="15.75" hidden="1" customHeight="1">
      <c r="A135" s="28">
        <v>524</v>
      </c>
      <c r="B135" s="149"/>
      <c r="C135" s="156">
        <v>4040</v>
      </c>
      <c r="D135" s="200" t="s">
        <v>731</v>
      </c>
      <c r="E135" s="295">
        <f t="shared" si="26"/>
        <v>0</v>
      </c>
      <c r="F135" s="158"/>
      <c r="G135" s="159"/>
      <c r="H135" s="160">
        <v>0</v>
      </c>
      <c r="I135" s="158"/>
      <c r="J135" s="159"/>
      <c r="K135" s="160">
        <v>0</v>
      </c>
      <c r="L135" s="295">
        <f t="shared" si="27"/>
        <v>0</v>
      </c>
      <c r="M135" s="7" t="str">
        <f t="shared" si="16"/>
        <v/>
      </c>
      <c r="N135" s="155"/>
      <c r="O135" s="31"/>
      <c r="P135" s="32"/>
      <c r="Q135" s="32"/>
      <c r="R135" s="31"/>
      <c r="S135" s="32"/>
      <c r="T135" s="32"/>
      <c r="U135" s="31"/>
      <c r="V135" s="32"/>
      <c r="W135" s="32"/>
      <c r="X135" s="31"/>
      <c r="Y135" s="32"/>
      <c r="Z135" s="32"/>
      <c r="AA135" s="34"/>
      <c r="AB135" s="32"/>
      <c r="AC135" s="32"/>
      <c r="AD135" s="31"/>
      <c r="AE135" s="32"/>
      <c r="AF135" s="32"/>
      <c r="AG135" s="31"/>
      <c r="AH135" s="32"/>
      <c r="AI135" s="31"/>
      <c r="AJ135" s="34"/>
      <c r="AK135" s="31"/>
      <c r="AL135" s="31"/>
      <c r="AM135" s="32"/>
      <c r="AN135" s="32"/>
      <c r="AO135" s="31"/>
      <c r="AP135" s="32"/>
      <c r="AQ135" s="2"/>
      <c r="AR135" s="32"/>
    </row>
    <row r="136" spans="1:44" s="35" customFormat="1" ht="15.75" hidden="1" customHeight="1">
      <c r="A136" s="28">
        <v>526</v>
      </c>
      <c r="B136" s="149"/>
      <c r="C136" s="162">
        <v>4072</v>
      </c>
      <c r="D136" s="201" t="s">
        <v>732</v>
      </c>
      <c r="E136" s="287">
        <f t="shared" si="26"/>
        <v>0</v>
      </c>
      <c r="F136" s="173"/>
      <c r="G136" s="174"/>
      <c r="H136" s="175">
        <v>0</v>
      </c>
      <c r="I136" s="173"/>
      <c r="J136" s="174"/>
      <c r="K136" s="175">
        <v>0</v>
      </c>
      <c r="L136" s="287">
        <f t="shared" si="27"/>
        <v>0</v>
      </c>
      <c r="M136" s="7" t="str">
        <f t="shared" si="16"/>
        <v/>
      </c>
      <c r="N136" s="155"/>
      <c r="O136" s="31"/>
      <c r="P136" s="32"/>
      <c r="Q136" s="32"/>
      <c r="R136" s="31"/>
      <c r="S136" s="32"/>
      <c r="T136" s="32"/>
      <c r="U136" s="31"/>
      <c r="V136" s="32"/>
      <c r="W136" s="32"/>
      <c r="X136" s="31"/>
      <c r="Y136" s="32"/>
      <c r="Z136" s="32"/>
      <c r="AA136" s="34"/>
      <c r="AB136" s="32"/>
      <c r="AC136" s="32"/>
      <c r="AD136" s="31"/>
      <c r="AE136" s="32"/>
      <c r="AF136" s="32"/>
      <c r="AG136" s="31"/>
      <c r="AH136" s="32"/>
      <c r="AI136" s="31"/>
      <c r="AJ136" s="34"/>
      <c r="AK136" s="31"/>
      <c r="AL136" s="31"/>
      <c r="AM136" s="32"/>
      <c r="AN136" s="32"/>
      <c r="AO136" s="31"/>
      <c r="AP136" s="32"/>
      <c r="AQ136" s="2"/>
      <c r="AR136" s="32"/>
    </row>
    <row r="137" spans="1:44" s="15" customFormat="1" ht="18.75" hidden="1" customHeight="1">
      <c r="A137" s="22">
        <v>540</v>
      </c>
      <c r="B137" s="167">
        <v>4100</v>
      </c>
      <c r="C137" s="147" t="s">
        <v>733</v>
      </c>
      <c r="D137" s="183"/>
      <c r="E137" s="1376">
        <f t="shared" si="26"/>
        <v>0</v>
      </c>
      <c r="F137" s="1477">
        <v>0</v>
      </c>
      <c r="G137" s="189"/>
      <c r="H137" s="1479">
        <v>0</v>
      </c>
      <c r="I137" s="1477">
        <v>0</v>
      </c>
      <c r="J137" s="189"/>
      <c r="K137" s="1479">
        <v>0</v>
      </c>
      <c r="L137" s="1376">
        <f t="shared" si="27"/>
        <v>0</v>
      </c>
      <c r="M137" s="7" t="str">
        <f t="shared" si="16"/>
        <v/>
      </c>
      <c r="N137" s="155"/>
    </row>
    <row r="138" spans="1:44" s="15" customFormat="1" ht="18.75" hidden="1" customHeight="1">
      <c r="A138" s="22">
        <v>550</v>
      </c>
      <c r="B138" s="167">
        <v>4200</v>
      </c>
      <c r="C138" s="147" t="s">
        <v>734</v>
      </c>
      <c r="D138" s="183"/>
      <c r="E138" s="1376">
        <f t="shared" si="26"/>
        <v>0</v>
      </c>
      <c r="F138" s="1477">
        <v>0</v>
      </c>
      <c r="G138" s="1653">
        <v>0</v>
      </c>
      <c r="H138" s="1479">
        <v>0</v>
      </c>
      <c r="I138" s="1477">
        <v>0</v>
      </c>
      <c r="J138" s="1653">
        <v>0</v>
      </c>
      <c r="K138" s="1479">
        <v>0</v>
      </c>
      <c r="L138" s="1376">
        <f t="shared" si="27"/>
        <v>0</v>
      </c>
      <c r="M138" s="7" t="str">
        <f t="shared" si="16"/>
        <v/>
      </c>
      <c r="N138" s="155"/>
    </row>
    <row r="139" spans="1:44" s="15" customFormat="1" ht="18.75" customHeight="1">
      <c r="A139" s="22">
        <v>560</v>
      </c>
      <c r="B139" s="167">
        <v>4500</v>
      </c>
      <c r="C139" s="147" t="s">
        <v>330</v>
      </c>
      <c r="D139" s="183"/>
      <c r="E139" s="1376">
        <f t="shared" ref="E139:L139" si="28">SUM(E140:E141)</f>
        <v>57</v>
      </c>
      <c r="F139" s="168">
        <f t="shared" si="28"/>
        <v>0</v>
      </c>
      <c r="G139" s="169">
        <f t="shared" si="28"/>
        <v>57</v>
      </c>
      <c r="H139" s="170">
        <f>SUM(H140:H141)</f>
        <v>0</v>
      </c>
      <c r="I139" s="168">
        <f t="shared" si="28"/>
        <v>0</v>
      </c>
      <c r="J139" s="169">
        <f t="shared" si="28"/>
        <v>57</v>
      </c>
      <c r="K139" s="170">
        <f>SUM(K140:K141)</f>
        <v>0</v>
      </c>
      <c r="L139" s="1376">
        <f t="shared" si="28"/>
        <v>57</v>
      </c>
      <c r="M139" s="7">
        <f t="shared" si="16"/>
        <v>1</v>
      </c>
      <c r="N139" s="155"/>
    </row>
    <row r="140" spans="1:44" ht="18.75" customHeight="1">
      <c r="A140" s="23">
        <v>565</v>
      </c>
      <c r="B140" s="149"/>
      <c r="C140" s="150">
        <v>4501</v>
      </c>
      <c r="D140" s="202" t="s">
        <v>331</v>
      </c>
      <c r="E140" s="281">
        <f>F140+G140+H140</f>
        <v>57</v>
      </c>
      <c r="F140" s="152"/>
      <c r="G140" s="153">
        <v>57</v>
      </c>
      <c r="H140" s="154">
        <v>0</v>
      </c>
      <c r="I140" s="152"/>
      <c r="J140" s="153">
        <v>57</v>
      </c>
      <c r="K140" s="154">
        <v>0</v>
      </c>
      <c r="L140" s="281">
        <f>I140+J140+K140</f>
        <v>57</v>
      </c>
      <c r="M140" s="7">
        <f t="shared" si="16"/>
        <v>1</v>
      </c>
      <c r="N140" s="155"/>
    </row>
    <row r="141" spans="1:44" ht="18.75" hidden="1" customHeight="1">
      <c r="A141" s="23">
        <v>570</v>
      </c>
      <c r="B141" s="149"/>
      <c r="C141" s="162">
        <v>4503</v>
      </c>
      <c r="D141" s="203" t="s">
        <v>332</v>
      </c>
      <c r="E141" s="287">
        <f>F141+G141+H141</f>
        <v>0</v>
      </c>
      <c r="F141" s="173"/>
      <c r="G141" s="174"/>
      <c r="H141" s="175">
        <v>0</v>
      </c>
      <c r="I141" s="173"/>
      <c r="J141" s="174"/>
      <c r="K141" s="175">
        <v>0</v>
      </c>
      <c r="L141" s="287">
        <f>I141+J141+K141</f>
        <v>0</v>
      </c>
      <c r="M141" s="7" t="str">
        <f t="shared" si="16"/>
        <v/>
      </c>
      <c r="N141" s="155"/>
    </row>
    <row r="142" spans="1:44" s="15" customFormat="1" ht="18.75" hidden="1" customHeight="1">
      <c r="A142" s="22">
        <v>575</v>
      </c>
      <c r="B142" s="167">
        <v>4600</v>
      </c>
      <c r="C142" s="147" t="s">
        <v>333</v>
      </c>
      <c r="D142" s="183"/>
      <c r="E142" s="1376">
        <f t="shared" ref="E142:L142" si="29">SUM(E143:E150)</f>
        <v>0</v>
      </c>
      <c r="F142" s="168">
        <f t="shared" si="29"/>
        <v>0</v>
      </c>
      <c r="G142" s="169">
        <f t="shared" si="29"/>
        <v>0</v>
      </c>
      <c r="H142" s="170">
        <f>SUM(H143:H150)</f>
        <v>0</v>
      </c>
      <c r="I142" s="168">
        <f t="shared" si="29"/>
        <v>0</v>
      </c>
      <c r="J142" s="169">
        <f t="shared" si="29"/>
        <v>0</v>
      </c>
      <c r="K142" s="170">
        <f>SUM(K143:K150)</f>
        <v>0</v>
      </c>
      <c r="L142" s="1376">
        <f t="shared" si="29"/>
        <v>0</v>
      </c>
      <c r="M142" s="7" t="str">
        <f t="shared" si="16"/>
        <v/>
      </c>
      <c r="N142" s="155"/>
    </row>
    <row r="143" spans="1:44" ht="18.75" hidden="1" customHeight="1">
      <c r="A143" s="23">
        <v>580</v>
      </c>
      <c r="B143" s="149"/>
      <c r="C143" s="150">
        <v>4610</v>
      </c>
      <c r="D143" s="204" t="s">
        <v>892</v>
      </c>
      <c r="E143" s="281">
        <f t="shared" ref="E143:E150" si="30">F143+G143+H143</f>
        <v>0</v>
      </c>
      <c r="F143" s="152"/>
      <c r="G143" s="153"/>
      <c r="H143" s="154">
        <v>0</v>
      </c>
      <c r="I143" s="152"/>
      <c r="J143" s="153"/>
      <c r="K143" s="154">
        <v>0</v>
      </c>
      <c r="L143" s="281">
        <f t="shared" ref="L143:L150" si="31">I143+J143+K143</f>
        <v>0</v>
      </c>
      <c r="M143" s="7" t="str">
        <f t="shared" si="16"/>
        <v/>
      </c>
      <c r="N143" s="155"/>
    </row>
    <row r="144" spans="1:44" ht="18.75" hidden="1" customHeight="1">
      <c r="A144" s="23">
        <v>585</v>
      </c>
      <c r="B144" s="149"/>
      <c r="C144" s="156">
        <v>4620</v>
      </c>
      <c r="D144" s="196" t="s">
        <v>893</v>
      </c>
      <c r="E144" s="295">
        <f t="shared" si="30"/>
        <v>0</v>
      </c>
      <c r="F144" s="158"/>
      <c r="G144" s="159"/>
      <c r="H144" s="160">
        <v>0</v>
      </c>
      <c r="I144" s="158"/>
      <c r="J144" s="159"/>
      <c r="K144" s="160">
        <v>0</v>
      </c>
      <c r="L144" s="295">
        <f t="shared" si="31"/>
        <v>0</v>
      </c>
      <c r="M144" s="7" t="str">
        <f t="shared" si="16"/>
        <v/>
      </c>
      <c r="N144" s="155"/>
    </row>
    <row r="145" spans="1:14" ht="18.75" hidden="1" customHeight="1">
      <c r="A145" s="23">
        <v>590</v>
      </c>
      <c r="B145" s="149"/>
      <c r="C145" s="156">
        <v>4630</v>
      </c>
      <c r="D145" s="196" t="s">
        <v>894</v>
      </c>
      <c r="E145" s="295">
        <f t="shared" si="30"/>
        <v>0</v>
      </c>
      <c r="F145" s="158"/>
      <c r="G145" s="159"/>
      <c r="H145" s="160">
        <v>0</v>
      </c>
      <c r="I145" s="158"/>
      <c r="J145" s="159"/>
      <c r="K145" s="160">
        <v>0</v>
      </c>
      <c r="L145" s="295">
        <f t="shared" si="31"/>
        <v>0</v>
      </c>
      <c r="M145" s="7" t="str">
        <f t="shared" si="16"/>
        <v/>
      </c>
      <c r="N145" s="155"/>
    </row>
    <row r="146" spans="1:14" ht="18.75" hidden="1" customHeight="1">
      <c r="A146" s="23">
        <v>595</v>
      </c>
      <c r="B146" s="149"/>
      <c r="C146" s="156">
        <v>4640</v>
      </c>
      <c r="D146" s="196" t="s">
        <v>895</v>
      </c>
      <c r="E146" s="295">
        <f t="shared" si="30"/>
        <v>0</v>
      </c>
      <c r="F146" s="158"/>
      <c r="G146" s="159"/>
      <c r="H146" s="160">
        <v>0</v>
      </c>
      <c r="I146" s="158"/>
      <c r="J146" s="159"/>
      <c r="K146" s="160">
        <v>0</v>
      </c>
      <c r="L146" s="295">
        <f t="shared" si="31"/>
        <v>0</v>
      </c>
      <c r="M146" s="7" t="str">
        <f t="shared" si="16"/>
        <v/>
      </c>
      <c r="N146" s="155"/>
    </row>
    <row r="147" spans="1:14" ht="18.75" hidden="1" customHeight="1">
      <c r="A147" s="23">
        <v>600</v>
      </c>
      <c r="B147" s="149"/>
      <c r="C147" s="156">
        <v>4650</v>
      </c>
      <c r="D147" s="196" t="s">
        <v>896</v>
      </c>
      <c r="E147" s="295">
        <f t="shared" si="30"/>
        <v>0</v>
      </c>
      <c r="F147" s="158"/>
      <c r="G147" s="159"/>
      <c r="H147" s="160">
        <v>0</v>
      </c>
      <c r="I147" s="158"/>
      <c r="J147" s="159"/>
      <c r="K147" s="160">
        <v>0</v>
      </c>
      <c r="L147" s="295">
        <f t="shared" si="31"/>
        <v>0</v>
      </c>
      <c r="M147" s="7" t="str">
        <f t="shared" si="16"/>
        <v/>
      </c>
      <c r="N147" s="155"/>
    </row>
    <row r="148" spans="1:14" ht="18.75" hidden="1" customHeight="1">
      <c r="A148" s="23">
        <v>605</v>
      </c>
      <c r="B148" s="149"/>
      <c r="C148" s="156">
        <v>4660</v>
      </c>
      <c r="D148" s="196" t="s">
        <v>897</v>
      </c>
      <c r="E148" s="295">
        <f t="shared" si="30"/>
        <v>0</v>
      </c>
      <c r="F148" s="158"/>
      <c r="G148" s="159"/>
      <c r="H148" s="160">
        <v>0</v>
      </c>
      <c r="I148" s="158"/>
      <c r="J148" s="159"/>
      <c r="K148" s="160">
        <v>0</v>
      </c>
      <c r="L148" s="295">
        <f t="shared" si="31"/>
        <v>0</v>
      </c>
      <c r="M148" s="7" t="str">
        <f t="shared" si="16"/>
        <v/>
      </c>
      <c r="N148" s="155"/>
    </row>
    <row r="149" spans="1:14" ht="18.75" hidden="1" customHeight="1">
      <c r="A149" s="23">
        <v>610</v>
      </c>
      <c r="B149" s="149"/>
      <c r="C149" s="156">
        <v>4670</v>
      </c>
      <c r="D149" s="196" t="s">
        <v>898</v>
      </c>
      <c r="E149" s="295">
        <f t="shared" si="30"/>
        <v>0</v>
      </c>
      <c r="F149" s="158"/>
      <c r="G149" s="159"/>
      <c r="H149" s="160">
        <v>0</v>
      </c>
      <c r="I149" s="158"/>
      <c r="J149" s="159"/>
      <c r="K149" s="160">
        <v>0</v>
      </c>
      <c r="L149" s="295">
        <f t="shared" si="31"/>
        <v>0</v>
      </c>
      <c r="M149" s="7" t="str">
        <f t="shared" si="16"/>
        <v/>
      </c>
      <c r="N149" s="155"/>
    </row>
    <row r="150" spans="1:14" ht="18.75" hidden="1" customHeight="1">
      <c r="A150" s="23">
        <v>615</v>
      </c>
      <c r="B150" s="149"/>
      <c r="C150" s="162">
        <v>4680</v>
      </c>
      <c r="D150" s="205" t="s">
        <v>899</v>
      </c>
      <c r="E150" s="287">
        <f t="shared" si="30"/>
        <v>0</v>
      </c>
      <c r="F150" s="173"/>
      <c r="G150" s="174"/>
      <c r="H150" s="175">
        <v>0</v>
      </c>
      <c r="I150" s="173"/>
      <c r="J150" s="174"/>
      <c r="K150" s="175">
        <v>0</v>
      </c>
      <c r="L150" s="287">
        <f t="shared" si="31"/>
        <v>0</v>
      </c>
      <c r="M150" s="7" t="str">
        <f t="shared" si="16"/>
        <v/>
      </c>
      <c r="N150" s="155"/>
    </row>
    <row r="151" spans="1:14" s="15" customFormat="1" ht="18.75" hidden="1" customHeight="1">
      <c r="A151" s="22">
        <v>575</v>
      </c>
      <c r="B151" s="167">
        <v>4700</v>
      </c>
      <c r="C151" s="147" t="s">
        <v>1976</v>
      </c>
      <c r="D151" s="183"/>
      <c r="E151" s="1376">
        <f t="shared" ref="E151:L151" si="32">SUM(E152:E159)</f>
        <v>0</v>
      </c>
      <c r="F151" s="168">
        <f t="shared" si="32"/>
        <v>0</v>
      </c>
      <c r="G151" s="169">
        <f t="shared" si="32"/>
        <v>0</v>
      </c>
      <c r="H151" s="170">
        <f>SUM(H152:H159)</f>
        <v>0</v>
      </c>
      <c r="I151" s="168">
        <f t="shared" si="32"/>
        <v>0</v>
      </c>
      <c r="J151" s="169">
        <f t="shared" si="32"/>
        <v>0</v>
      </c>
      <c r="K151" s="170">
        <f>SUM(K152:K159)</f>
        <v>0</v>
      </c>
      <c r="L151" s="1376">
        <f t="shared" si="32"/>
        <v>0</v>
      </c>
      <c r="M151" s="7" t="str">
        <f t="shared" si="16"/>
        <v/>
      </c>
      <c r="N151" s="155"/>
    </row>
    <row r="152" spans="1:14" ht="31.2" hidden="1">
      <c r="A152" s="23">
        <v>580</v>
      </c>
      <c r="B152" s="149"/>
      <c r="C152" s="150">
        <v>4743</v>
      </c>
      <c r="D152" s="204" t="s">
        <v>1977</v>
      </c>
      <c r="E152" s="281">
        <f t="shared" ref="E152:E159" si="33">F152+G152+H152</f>
        <v>0</v>
      </c>
      <c r="F152" s="152"/>
      <c r="G152" s="153"/>
      <c r="H152" s="154">
        <v>0</v>
      </c>
      <c r="I152" s="152"/>
      <c r="J152" s="153"/>
      <c r="K152" s="154">
        <v>0</v>
      </c>
      <c r="L152" s="281">
        <f t="shared" ref="L152:L159" si="34">I152+J152+K152</f>
        <v>0</v>
      </c>
      <c r="M152" s="7" t="str">
        <f t="shared" si="16"/>
        <v/>
      </c>
      <c r="N152" s="155"/>
    </row>
    <row r="153" spans="1:14" ht="31.2" hidden="1">
      <c r="A153" s="23">
        <v>585</v>
      </c>
      <c r="B153" s="149"/>
      <c r="C153" s="156">
        <v>4744</v>
      </c>
      <c r="D153" s="196" t="s">
        <v>1978</v>
      </c>
      <c r="E153" s="295">
        <f t="shared" si="33"/>
        <v>0</v>
      </c>
      <c r="F153" s="158"/>
      <c r="G153" s="159"/>
      <c r="H153" s="160">
        <v>0</v>
      </c>
      <c r="I153" s="158"/>
      <c r="J153" s="159"/>
      <c r="K153" s="160">
        <v>0</v>
      </c>
      <c r="L153" s="295">
        <f t="shared" si="34"/>
        <v>0</v>
      </c>
      <c r="M153" s="7" t="str">
        <f t="shared" si="16"/>
        <v/>
      </c>
      <c r="N153" s="155"/>
    </row>
    <row r="154" spans="1:14" ht="31.2" hidden="1">
      <c r="A154" s="23">
        <v>590</v>
      </c>
      <c r="B154" s="149"/>
      <c r="C154" s="156">
        <v>4745</v>
      </c>
      <c r="D154" s="196" t="s">
        <v>1979</v>
      </c>
      <c r="E154" s="295">
        <f t="shared" si="33"/>
        <v>0</v>
      </c>
      <c r="F154" s="158"/>
      <c r="G154" s="159"/>
      <c r="H154" s="160">
        <v>0</v>
      </c>
      <c r="I154" s="158"/>
      <c r="J154" s="159"/>
      <c r="K154" s="160">
        <v>0</v>
      </c>
      <c r="L154" s="295">
        <f t="shared" si="34"/>
        <v>0</v>
      </c>
      <c r="M154" s="7" t="str">
        <f t="shared" si="16"/>
        <v/>
      </c>
      <c r="N154" s="155"/>
    </row>
    <row r="155" spans="1:14" ht="31.2" hidden="1">
      <c r="A155" s="23">
        <v>595</v>
      </c>
      <c r="B155" s="149"/>
      <c r="C155" s="156">
        <v>4749</v>
      </c>
      <c r="D155" s="196" t="s">
        <v>1980</v>
      </c>
      <c r="E155" s="295">
        <f t="shared" si="33"/>
        <v>0</v>
      </c>
      <c r="F155" s="158"/>
      <c r="G155" s="159"/>
      <c r="H155" s="160">
        <v>0</v>
      </c>
      <c r="I155" s="158"/>
      <c r="J155" s="159"/>
      <c r="K155" s="160">
        <v>0</v>
      </c>
      <c r="L155" s="295">
        <f t="shared" si="34"/>
        <v>0</v>
      </c>
      <c r="M155" s="7" t="str">
        <f t="shared" si="16"/>
        <v/>
      </c>
      <c r="N155" s="155"/>
    </row>
    <row r="156" spans="1:14" ht="31.2" hidden="1">
      <c r="A156" s="23">
        <v>600</v>
      </c>
      <c r="B156" s="149"/>
      <c r="C156" s="156">
        <v>4751</v>
      </c>
      <c r="D156" s="196" t="s">
        <v>1981</v>
      </c>
      <c r="E156" s="295">
        <f t="shared" si="33"/>
        <v>0</v>
      </c>
      <c r="F156" s="158"/>
      <c r="G156" s="159"/>
      <c r="H156" s="160">
        <v>0</v>
      </c>
      <c r="I156" s="158"/>
      <c r="J156" s="159"/>
      <c r="K156" s="160">
        <v>0</v>
      </c>
      <c r="L156" s="295">
        <f t="shared" si="34"/>
        <v>0</v>
      </c>
      <c r="M156" s="7" t="str">
        <f t="shared" si="16"/>
        <v/>
      </c>
      <c r="N156" s="155"/>
    </row>
    <row r="157" spans="1:14" ht="31.2" hidden="1">
      <c r="A157" s="23">
        <v>605</v>
      </c>
      <c r="B157" s="149"/>
      <c r="C157" s="156">
        <v>4752</v>
      </c>
      <c r="D157" s="196" t="s">
        <v>1982</v>
      </c>
      <c r="E157" s="295">
        <f t="shared" si="33"/>
        <v>0</v>
      </c>
      <c r="F157" s="158"/>
      <c r="G157" s="159"/>
      <c r="H157" s="160">
        <v>0</v>
      </c>
      <c r="I157" s="158"/>
      <c r="J157" s="159"/>
      <c r="K157" s="160">
        <v>0</v>
      </c>
      <c r="L157" s="295">
        <f t="shared" si="34"/>
        <v>0</v>
      </c>
      <c r="M157" s="7" t="str">
        <f t="shared" ref="M157:M168" si="35">(IF($E157&lt;&gt;0,$M$2,IF($L157&lt;&gt;0,$M$2,"")))</f>
        <v/>
      </c>
      <c r="N157" s="155"/>
    </row>
    <row r="158" spans="1:14" ht="31.2" hidden="1">
      <c r="A158" s="23">
        <v>610</v>
      </c>
      <c r="B158" s="149"/>
      <c r="C158" s="156">
        <v>4753</v>
      </c>
      <c r="D158" s="196" t="s">
        <v>1983</v>
      </c>
      <c r="E158" s="295">
        <f t="shared" si="33"/>
        <v>0</v>
      </c>
      <c r="F158" s="158"/>
      <c r="G158" s="159"/>
      <c r="H158" s="160">
        <v>0</v>
      </c>
      <c r="I158" s="158"/>
      <c r="J158" s="159"/>
      <c r="K158" s="160">
        <v>0</v>
      </c>
      <c r="L158" s="295">
        <f t="shared" si="34"/>
        <v>0</v>
      </c>
      <c r="M158" s="7" t="str">
        <f t="shared" si="35"/>
        <v/>
      </c>
      <c r="N158" s="155"/>
    </row>
    <row r="159" spans="1:14" ht="31.2" hidden="1">
      <c r="A159" s="23">
        <v>615</v>
      </c>
      <c r="B159" s="149"/>
      <c r="C159" s="162">
        <v>4759</v>
      </c>
      <c r="D159" s="205" t="s">
        <v>1984</v>
      </c>
      <c r="E159" s="287">
        <f t="shared" si="33"/>
        <v>0</v>
      </c>
      <c r="F159" s="173"/>
      <c r="G159" s="174"/>
      <c r="H159" s="175">
        <v>0</v>
      </c>
      <c r="I159" s="173"/>
      <c r="J159" s="174"/>
      <c r="K159" s="175">
        <v>0</v>
      </c>
      <c r="L159" s="287">
        <f t="shared" si="34"/>
        <v>0</v>
      </c>
      <c r="M159" s="7" t="str">
        <f t="shared" si="35"/>
        <v/>
      </c>
      <c r="N159" s="155"/>
    </row>
    <row r="160" spans="1:14" s="15" customFormat="1" ht="18.75" hidden="1" customHeight="1">
      <c r="A160" s="22">
        <v>575</v>
      </c>
      <c r="B160" s="167">
        <v>4800</v>
      </c>
      <c r="C160" s="147" t="s">
        <v>260</v>
      </c>
      <c r="D160" s="183"/>
      <c r="E160" s="1376">
        <f t="shared" ref="E160:L160" si="36">SUM(E161:E168)</f>
        <v>0</v>
      </c>
      <c r="F160" s="168">
        <f t="shared" si="36"/>
        <v>0</v>
      </c>
      <c r="G160" s="169">
        <f t="shared" si="36"/>
        <v>0</v>
      </c>
      <c r="H160" s="170">
        <f>SUM(H161:H168)</f>
        <v>0</v>
      </c>
      <c r="I160" s="168">
        <f t="shared" si="36"/>
        <v>0</v>
      </c>
      <c r="J160" s="169">
        <f t="shared" si="36"/>
        <v>0</v>
      </c>
      <c r="K160" s="170">
        <f>SUM(K161:K168)</f>
        <v>0</v>
      </c>
      <c r="L160" s="1376">
        <f t="shared" si="36"/>
        <v>0</v>
      </c>
      <c r="M160" s="7" t="str">
        <f t="shared" si="35"/>
        <v/>
      </c>
      <c r="N160" s="155"/>
    </row>
    <row r="161" spans="1:14" ht="18.75" hidden="1" customHeight="1">
      <c r="A161" s="23">
        <v>580</v>
      </c>
      <c r="B161" s="149"/>
      <c r="C161" s="150">
        <v>4810</v>
      </c>
      <c r="D161" s="204" t="s">
        <v>261</v>
      </c>
      <c r="E161" s="281">
        <f t="shared" ref="E161:E168" si="37">F161+G161+H161</f>
        <v>0</v>
      </c>
      <c r="F161" s="152"/>
      <c r="G161" s="153"/>
      <c r="H161" s="154">
        <v>0</v>
      </c>
      <c r="I161" s="152"/>
      <c r="J161" s="153"/>
      <c r="K161" s="154">
        <v>0</v>
      </c>
      <c r="L161" s="281">
        <f t="shared" ref="L161:L168" si="38">I161+J161+K161</f>
        <v>0</v>
      </c>
      <c r="M161" s="7" t="str">
        <f t="shared" si="35"/>
        <v/>
      </c>
      <c r="N161" s="155"/>
    </row>
    <row r="162" spans="1:14" ht="18.75" hidden="1" customHeight="1">
      <c r="A162" s="23">
        <v>585</v>
      </c>
      <c r="B162" s="149"/>
      <c r="C162" s="156">
        <v>4820</v>
      </c>
      <c r="D162" s="196" t="s">
        <v>900</v>
      </c>
      <c r="E162" s="295">
        <f t="shared" si="37"/>
        <v>0</v>
      </c>
      <c r="F162" s="158"/>
      <c r="G162" s="159"/>
      <c r="H162" s="160">
        <v>0</v>
      </c>
      <c r="I162" s="158"/>
      <c r="J162" s="159"/>
      <c r="K162" s="160">
        <v>0</v>
      </c>
      <c r="L162" s="295">
        <f t="shared" si="38"/>
        <v>0</v>
      </c>
      <c r="M162" s="7" t="str">
        <f t="shared" si="35"/>
        <v/>
      </c>
      <c r="N162" s="155"/>
    </row>
    <row r="163" spans="1:14" ht="18.75" hidden="1" customHeight="1">
      <c r="A163" s="23">
        <v>590</v>
      </c>
      <c r="B163" s="149"/>
      <c r="C163" s="156">
        <v>4830</v>
      </c>
      <c r="D163" s="196" t="s">
        <v>262</v>
      </c>
      <c r="E163" s="295">
        <f t="shared" si="37"/>
        <v>0</v>
      </c>
      <c r="F163" s="158"/>
      <c r="G163" s="159"/>
      <c r="H163" s="160">
        <v>0</v>
      </c>
      <c r="I163" s="158"/>
      <c r="J163" s="159"/>
      <c r="K163" s="160">
        <v>0</v>
      </c>
      <c r="L163" s="295">
        <f t="shared" si="38"/>
        <v>0</v>
      </c>
      <c r="M163" s="7" t="str">
        <f t="shared" si="35"/>
        <v/>
      </c>
      <c r="N163" s="155"/>
    </row>
    <row r="164" spans="1:14" ht="18.75" hidden="1" customHeight="1">
      <c r="A164" s="23">
        <v>595</v>
      </c>
      <c r="B164" s="149"/>
      <c r="C164" s="156">
        <v>4840</v>
      </c>
      <c r="D164" s="196" t="s">
        <v>263</v>
      </c>
      <c r="E164" s="295">
        <f t="shared" si="37"/>
        <v>0</v>
      </c>
      <c r="F164" s="158"/>
      <c r="G164" s="159"/>
      <c r="H164" s="160">
        <v>0</v>
      </c>
      <c r="I164" s="158"/>
      <c r="J164" s="159"/>
      <c r="K164" s="160">
        <v>0</v>
      </c>
      <c r="L164" s="295">
        <f t="shared" si="38"/>
        <v>0</v>
      </c>
      <c r="M164" s="7" t="str">
        <f t="shared" si="35"/>
        <v/>
      </c>
      <c r="N164" s="155"/>
    </row>
    <row r="165" spans="1:14" ht="31.2" hidden="1">
      <c r="A165" s="23">
        <v>600</v>
      </c>
      <c r="B165" s="149"/>
      <c r="C165" s="156">
        <v>4850</v>
      </c>
      <c r="D165" s="196" t="s">
        <v>264</v>
      </c>
      <c r="E165" s="295">
        <f t="shared" si="37"/>
        <v>0</v>
      </c>
      <c r="F165" s="158"/>
      <c r="G165" s="159"/>
      <c r="H165" s="160">
        <v>0</v>
      </c>
      <c r="I165" s="158"/>
      <c r="J165" s="159"/>
      <c r="K165" s="160">
        <v>0</v>
      </c>
      <c r="L165" s="295">
        <f t="shared" si="38"/>
        <v>0</v>
      </c>
      <c r="M165" s="7" t="str">
        <f t="shared" si="35"/>
        <v/>
      </c>
      <c r="N165" s="155"/>
    </row>
    <row r="166" spans="1:14" ht="31.2" hidden="1">
      <c r="A166" s="23">
        <v>605</v>
      </c>
      <c r="B166" s="149"/>
      <c r="C166" s="156">
        <v>4860</v>
      </c>
      <c r="D166" s="196" t="s">
        <v>265</v>
      </c>
      <c r="E166" s="295">
        <f t="shared" si="37"/>
        <v>0</v>
      </c>
      <c r="F166" s="158"/>
      <c r="G166" s="159"/>
      <c r="H166" s="160">
        <v>0</v>
      </c>
      <c r="I166" s="158"/>
      <c r="J166" s="159"/>
      <c r="K166" s="160">
        <v>0</v>
      </c>
      <c r="L166" s="295">
        <f t="shared" si="38"/>
        <v>0</v>
      </c>
      <c r="M166" s="7" t="str">
        <f t="shared" si="35"/>
        <v/>
      </c>
      <c r="N166" s="155"/>
    </row>
    <row r="167" spans="1:14" ht="31.2" hidden="1">
      <c r="A167" s="23">
        <v>610</v>
      </c>
      <c r="B167" s="149"/>
      <c r="C167" s="156">
        <v>4870</v>
      </c>
      <c r="D167" s="196" t="s">
        <v>266</v>
      </c>
      <c r="E167" s="295">
        <f t="shared" si="37"/>
        <v>0</v>
      </c>
      <c r="F167" s="158"/>
      <c r="G167" s="159"/>
      <c r="H167" s="160">
        <v>0</v>
      </c>
      <c r="I167" s="158"/>
      <c r="J167" s="159"/>
      <c r="K167" s="160">
        <v>0</v>
      </c>
      <c r="L167" s="295">
        <f t="shared" si="38"/>
        <v>0</v>
      </c>
      <c r="M167" s="7" t="str">
        <f t="shared" si="35"/>
        <v/>
      </c>
      <c r="N167" s="155"/>
    </row>
    <row r="168" spans="1:14" ht="31.2" hidden="1">
      <c r="A168" s="23">
        <v>615</v>
      </c>
      <c r="B168" s="206"/>
      <c r="C168" s="179">
        <v>4880</v>
      </c>
      <c r="D168" s="205" t="s">
        <v>267</v>
      </c>
      <c r="E168" s="287">
        <f t="shared" si="37"/>
        <v>0</v>
      </c>
      <c r="F168" s="173"/>
      <c r="G168" s="174"/>
      <c r="H168" s="175">
        <v>0</v>
      </c>
      <c r="I168" s="173"/>
      <c r="J168" s="174"/>
      <c r="K168" s="175">
        <v>0</v>
      </c>
      <c r="L168" s="287">
        <f t="shared" si="38"/>
        <v>0</v>
      </c>
      <c r="M168" s="7" t="str">
        <f t="shared" si="35"/>
        <v/>
      </c>
      <c r="N168" s="155"/>
    </row>
    <row r="169" spans="1:14" s="10" customFormat="1" ht="20.25" customHeight="1" thickBot="1">
      <c r="A169" s="36">
        <v>620</v>
      </c>
      <c r="B169" s="207" t="s">
        <v>901</v>
      </c>
      <c r="C169" s="208" t="s">
        <v>735</v>
      </c>
      <c r="D169" s="209" t="s">
        <v>902</v>
      </c>
      <c r="E169" s="210">
        <f t="shared" ref="E169:L169" si="39">SUM(E22,E28,E33,E39,E47,E52,E58,E61,E64,E65,E72,E73,E74,E90,E93,E94,E108,E112,E121,E125,E137,E138,E139,E142,E151,E160)</f>
        <v>57</v>
      </c>
      <c r="F169" s="211">
        <f t="shared" si="39"/>
        <v>0</v>
      </c>
      <c r="G169" s="212">
        <f t="shared" si="39"/>
        <v>57</v>
      </c>
      <c r="H169" s="213">
        <f t="shared" si="39"/>
        <v>0</v>
      </c>
      <c r="I169" s="211">
        <f t="shared" si="39"/>
        <v>0</v>
      </c>
      <c r="J169" s="212">
        <f t="shared" si="39"/>
        <v>57</v>
      </c>
      <c r="K169" s="213">
        <f t="shared" si="39"/>
        <v>0</v>
      </c>
      <c r="L169" s="210">
        <f t="shared" si="39"/>
        <v>57</v>
      </c>
      <c r="M169" s="7">
        <v>1</v>
      </c>
      <c r="N169" s="155"/>
    </row>
    <row r="170" spans="1:14" ht="41.25" customHeight="1" thickTop="1">
      <c r="A170" s="1627">
        <v>113</v>
      </c>
      <c r="B170" s="1628"/>
      <c r="C170" s="1627"/>
      <c r="D170" s="1629" t="s">
        <v>1985</v>
      </c>
      <c r="E170" s="1614">
        <v>0</v>
      </c>
      <c r="F170" s="1614">
        <v>0</v>
      </c>
      <c r="G170" s="159"/>
      <c r="H170" s="1615">
        <v>0</v>
      </c>
      <c r="I170" s="1614">
        <v>0</v>
      </c>
      <c r="J170" s="159"/>
      <c r="K170" s="1615">
        <v>0</v>
      </c>
      <c r="L170" s="1615">
        <v>0</v>
      </c>
      <c r="M170" s="7">
        <v>1</v>
      </c>
      <c r="N170" s="155"/>
    </row>
    <row r="171" spans="1:14" s="10" customFormat="1" ht="7.5" customHeight="1">
      <c r="B171" s="214"/>
      <c r="C171" s="215"/>
      <c r="D171" s="216"/>
      <c r="E171" s="217"/>
      <c r="F171" s="218"/>
      <c r="G171" s="218"/>
      <c r="H171" s="218"/>
      <c r="I171" s="218"/>
      <c r="J171" s="218"/>
      <c r="K171" s="218"/>
      <c r="L171" s="218"/>
      <c r="M171" s="7">
        <v>1</v>
      </c>
      <c r="N171" s="108"/>
    </row>
    <row r="172" spans="1:14" s="10" customFormat="1">
      <c r="B172" s="219"/>
      <c r="C172" s="219"/>
      <c r="D172" s="220"/>
      <c r="E172" s="221"/>
      <c r="F172" s="222"/>
      <c r="G172" s="222"/>
      <c r="H172" s="222"/>
      <c r="I172" s="222"/>
      <c r="J172" s="222"/>
      <c r="K172" s="222"/>
      <c r="L172" s="222"/>
      <c r="M172" s="7">
        <v>1</v>
      </c>
      <c r="N172" s="108"/>
    </row>
    <row r="173" spans="1:14" s="10" customFormat="1">
      <c r="B173" s="103"/>
      <c r="C173" s="111"/>
      <c r="D173" s="112"/>
      <c r="E173" s="223"/>
      <c r="F173" s="223"/>
      <c r="G173" s="223"/>
      <c r="H173" s="223"/>
      <c r="I173" s="223"/>
      <c r="J173" s="223"/>
      <c r="K173" s="223"/>
      <c r="L173" s="237"/>
      <c r="M173" s="7">
        <v>1</v>
      </c>
      <c r="N173" s="224"/>
    </row>
    <row r="174" spans="1:14" s="10" customFormat="1" ht="39" customHeight="1">
      <c r="B174" s="1828" t="str">
        <f>$B$7</f>
        <v>ОТЧЕТНИ ДАННИ ПО ЕБК ЗА ИЗПЪЛНЕНИЕТО НА БЮДЖЕТА</v>
      </c>
      <c r="C174" s="1829"/>
      <c r="D174" s="1829"/>
      <c r="E174" s="223"/>
      <c r="F174" s="223"/>
      <c r="G174" s="223"/>
      <c r="H174" s="223"/>
      <c r="I174" s="223"/>
      <c r="J174" s="223"/>
      <c r="K174" s="223"/>
      <c r="L174" s="237"/>
      <c r="M174" s="7">
        <v>1</v>
      </c>
      <c r="N174" s="224"/>
    </row>
    <row r="175" spans="1:14" s="10" customFormat="1">
      <c r="B175" s="103"/>
      <c r="C175" s="111"/>
      <c r="D175" s="112"/>
      <c r="E175" s="225" t="s">
        <v>460</v>
      </c>
      <c r="F175" s="225" t="s">
        <v>829</v>
      </c>
      <c r="G175" s="223"/>
      <c r="H175" s="223"/>
      <c r="I175" s="223"/>
      <c r="J175" s="223"/>
      <c r="K175" s="223"/>
      <c r="L175" s="237"/>
      <c r="M175" s="7">
        <v>1</v>
      </c>
      <c r="N175" s="224"/>
    </row>
    <row r="176" spans="1:14" s="10" customFormat="1" ht="27" customHeight="1">
      <c r="B176" s="1751" t="str">
        <f>$B$9</f>
        <v>ДГ КАЛИНКА КВ.РУДНИК</v>
      </c>
      <c r="C176" s="1752"/>
      <c r="D176" s="1753"/>
      <c r="E176" s="115">
        <f>$E$9</f>
        <v>44197</v>
      </c>
      <c r="F176" s="226">
        <f>$F$9</f>
        <v>44561</v>
      </c>
      <c r="G176" s="223"/>
      <c r="H176" s="223"/>
      <c r="I176" s="223"/>
      <c r="J176" s="223"/>
      <c r="K176" s="223"/>
      <c r="L176" s="237"/>
      <c r="M176" s="7">
        <v>1</v>
      </c>
      <c r="N176" s="224"/>
    </row>
    <row r="177" spans="1:14" s="10" customFormat="1">
      <c r="B177" s="227" t="str">
        <f>$B$10</f>
        <v>(наименование на разпоредителя с бюджет)</v>
      </c>
      <c r="C177" s="228"/>
      <c r="D177" s="229"/>
      <c r="E177" s="230"/>
      <c r="F177" s="230"/>
      <c r="G177" s="223"/>
      <c r="H177" s="223"/>
      <c r="I177" s="223"/>
      <c r="J177" s="223"/>
      <c r="K177" s="223"/>
      <c r="L177" s="237"/>
      <c r="M177" s="7">
        <v>1</v>
      </c>
      <c r="N177" s="224"/>
    </row>
    <row r="178" spans="1:14" s="10" customFormat="1" ht="12.75" customHeight="1">
      <c r="B178" s="227"/>
      <c r="C178" s="228"/>
      <c r="D178" s="229"/>
      <c r="E178" s="227"/>
      <c r="F178" s="228"/>
      <c r="G178" s="223"/>
      <c r="H178" s="223"/>
      <c r="I178" s="223"/>
      <c r="J178" s="223"/>
      <c r="K178" s="223"/>
      <c r="L178" s="237"/>
      <c r="M178" s="7">
        <v>1</v>
      </c>
      <c r="N178" s="224"/>
    </row>
    <row r="179" spans="1:14" s="10" customFormat="1" ht="26.25" customHeight="1">
      <c r="B179" s="1816" t="str">
        <f>$B$12</f>
        <v xml:space="preserve">Бургас </v>
      </c>
      <c r="C179" s="1817"/>
      <c r="D179" s="1818"/>
      <c r="E179" s="231" t="s">
        <v>884</v>
      </c>
      <c r="F179" s="232" t="str">
        <f>$F$12</f>
        <v>5202</v>
      </c>
      <c r="G179" s="223"/>
      <c r="H179" s="223"/>
      <c r="I179" s="223"/>
      <c r="J179" s="223"/>
      <c r="K179" s="223"/>
      <c r="L179" s="237"/>
      <c r="M179" s="7">
        <v>1</v>
      </c>
      <c r="N179" s="224"/>
    </row>
    <row r="180" spans="1:14" s="10" customFormat="1">
      <c r="B180" s="233" t="str">
        <f>$B$13</f>
        <v>(наименование на първостепенния разпоредител с бюджет)</v>
      </c>
      <c r="C180" s="228"/>
      <c r="D180" s="229"/>
      <c r="E180" s="234"/>
      <c r="F180" s="235"/>
      <c r="G180" s="223"/>
      <c r="H180" s="223"/>
      <c r="I180" s="223"/>
      <c r="J180" s="223"/>
      <c r="K180" s="223"/>
      <c r="L180" s="237"/>
      <c r="M180" s="7">
        <v>1</v>
      </c>
      <c r="N180" s="224"/>
    </row>
    <row r="181" spans="1:14" s="10" customFormat="1" ht="21.75" customHeight="1">
      <c r="B181" s="236"/>
      <c r="C181" s="237"/>
      <c r="D181" s="124" t="s">
        <v>885</v>
      </c>
      <c r="E181" s="238">
        <f>$E$15</f>
        <v>0</v>
      </c>
      <c r="F181" s="126" t="str">
        <f>$F$15</f>
        <v>БЮДЖЕТ</v>
      </c>
      <c r="G181" s="239"/>
      <c r="H181" s="239"/>
      <c r="I181" s="239"/>
      <c r="J181" s="239"/>
      <c r="K181" s="239"/>
      <c r="L181" s="218"/>
      <c r="M181" s="7">
        <v>1</v>
      </c>
      <c r="N181" s="224"/>
    </row>
    <row r="182" spans="1:14" s="10" customFormat="1" ht="16.2" thickBot="1">
      <c r="B182" s="240"/>
      <c r="C182" s="240"/>
      <c r="D182" s="241"/>
      <c r="E182" s="242"/>
      <c r="F182" s="243"/>
      <c r="G182" s="244"/>
      <c r="H182" s="245" t="s">
        <v>461</v>
      </c>
      <c r="I182" s="244"/>
      <c r="J182" s="244"/>
      <c r="K182" s="244"/>
      <c r="L182" s="1377" t="s">
        <v>461</v>
      </c>
      <c r="M182" s="7">
        <v>1</v>
      </c>
      <c r="N182" s="224"/>
    </row>
    <row r="183" spans="1:14" s="10" customFormat="1" ht="31.5" customHeight="1">
      <c r="B183" s="247"/>
      <c r="C183" s="248"/>
      <c r="D183" s="249" t="s">
        <v>736</v>
      </c>
      <c r="E183" s="1757" t="s">
        <v>2060</v>
      </c>
      <c r="F183" s="1758"/>
      <c r="G183" s="1758"/>
      <c r="H183" s="1759"/>
      <c r="I183" s="1760" t="s">
        <v>2061</v>
      </c>
      <c r="J183" s="1761"/>
      <c r="K183" s="1761"/>
      <c r="L183" s="1762"/>
      <c r="M183" s="7">
        <v>1</v>
      </c>
      <c r="N183" s="224"/>
    </row>
    <row r="184" spans="1:14" s="10" customFormat="1" ht="44.25" customHeight="1" thickBot="1">
      <c r="B184" s="250" t="s">
        <v>62</v>
      </c>
      <c r="C184" s="251" t="s">
        <v>462</v>
      </c>
      <c r="D184" s="252" t="s">
        <v>672</v>
      </c>
      <c r="E184" s="137" t="str">
        <f t="shared" ref="E184:L185" si="40">E20</f>
        <v>Уточнен план                Общо</v>
      </c>
      <c r="F184" s="1407" t="str">
        <f t="shared" si="40"/>
        <v>държавни дейности</v>
      </c>
      <c r="G184" s="1408" t="str">
        <f t="shared" si="40"/>
        <v>местни дейности</v>
      </c>
      <c r="H184" s="1409" t="str">
        <f t="shared" si="40"/>
        <v>дофинансиране</v>
      </c>
      <c r="I184" s="253" t="str">
        <f t="shared" si="40"/>
        <v>държавни дейности -ОТЧЕТ</v>
      </c>
      <c r="J184" s="254" t="str">
        <f t="shared" si="40"/>
        <v>местни дейности - ОТЧЕТ</v>
      </c>
      <c r="K184" s="255" t="str">
        <f t="shared" si="40"/>
        <v>дофинансиране - ОТЧЕТ</v>
      </c>
      <c r="L184" s="256" t="str">
        <f t="shared" si="40"/>
        <v>ОТЧЕТ                                    ОБЩО</v>
      </c>
      <c r="M184" s="7">
        <v>1</v>
      </c>
      <c r="N184" s="257"/>
    </row>
    <row r="185" spans="1:14" s="10" customFormat="1" ht="18">
      <c r="B185" s="258"/>
      <c r="C185" s="259"/>
      <c r="D185" s="260" t="s">
        <v>737</v>
      </c>
      <c r="E185" s="142" t="str">
        <f t="shared" si="40"/>
        <v>(1)</v>
      </c>
      <c r="F185" s="143" t="str">
        <f t="shared" si="40"/>
        <v>(2)</v>
      </c>
      <c r="G185" s="144" t="str">
        <f t="shared" si="40"/>
        <v>(3)</v>
      </c>
      <c r="H185" s="145" t="str">
        <f t="shared" si="40"/>
        <v>(4)</v>
      </c>
      <c r="I185" s="261" t="str">
        <f t="shared" si="40"/>
        <v>(5)</v>
      </c>
      <c r="J185" s="262" t="str">
        <f t="shared" si="40"/>
        <v>(6)</v>
      </c>
      <c r="K185" s="263" t="str">
        <f t="shared" si="40"/>
        <v>(7)</v>
      </c>
      <c r="L185" s="264" t="str">
        <f t="shared" si="40"/>
        <v>(8)</v>
      </c>
      <c r="M185" s="7">
        <v>1</v>
      </c>
      <c r="N185" s="257"/>
    </row>
    <row r="186" spans="1:14" s="10" customFormat="1" ht="14.25" customHeight="1">
      <c r="B186" s="265"/>
      <c r="C186" s="266"/>
      <c r="D186" s="267"/>
      <c r="E186" s="268"/>
      <c r="F186" s="218"/>
      <c r="G186" s="218"/>
      <c r="H186" s="218"/>
      <c r="I186" s="269"/>
      <c r="J186" s="269"/>
      <c r="K186" s="270"/>
      <c r="L186" s="271"/>
      <c r="M186" s="7">
        <v>1</v>
      </c>
      <c r="N186" s="257"/>
    </row>
    <row r="187" spans="1:14" s="15" customFormat="1" ht="18" customHeight="1">
      <c r="A187" s="22">
        <v>5</v>
      </c>
      <c r="B187" s="272">
        <v>100</v>
      </c>
      <c r="C187" s="1765" t="s">
        <v>738</v>
      </c>
      <c r="D187" s="1766"/>
      <c r="E187" s="273">
        <f t="shared" ref="E187:L187" si="41">SUMIF($B$607:$B$12313,$B187,E$607:E$12313)</f>
        <v>410341</v>
      </c>
      <c r="F187" s="274">
        <f t="shared" si="41"/>
        <v>410341</v>
      </c>
      <c r="G187" s="275">
        <f t="shared" si="41"/>
        <v>0</v>
      </c>
      <c r="H187" s="276">
        <f t="shared" si="41"/>
        <v>0</v>
      </c>
      <c r="I187" s="274">
        <f t="shared" si="41"/>
        <v>395688</v>
      </c>
      <c r="J187" s="275">
        <f t="shared" si="41"/>
        <v>0</v>
      </c>
      <c r="K187" s="276">
        <f t="shared" si="41"/>
        <v>0</v>
      </c>
      <c r="L187" s="273">
        <f t="shared" si="41"/>
        <v>395688</v>
      </c>
      <c r="M187" s="7">
        <f t="shared" ref="M187:M253" si="42">(IF($E187&lt;&gt;0,$M$2,IF($L187&lt;&gt;0,$M$2,"")))</f>
        <v>1</v>
      </c>
      <c r="N187" s="277"/>
    </row>
    <row r="188" spans="1:14" ht="18.75" customHeight="1">
      <c r="A188" s="23">
        <v>10</v>
      </c>
      <c r="B188" s="278"/>
      <c r="C188" s="279">
        <v>101</v>
      </c>
      <c r="D188" s="280" t="s">
        <v>739</v>
      </c>
      <c r="E188" s="281">
        <f t="shared" ref="E188:L189" si="43">SUMIF($C$607:$C$12313,$C188,E$607:E$12313)</f>
        <v>410341</v>
      </c>
      <c r="F188" s="282">
        <f t="shared" si="43"/>
        <v>410341</v>
      </c>
      <c r="G188" s="283">
        <f t="shared" si="43"/>
        <v>0</v>
      </c>
      <c r="H188" s="284">
        <f t="shared" si="43"/>
        <v>0</v>
      </c>
      <c r="I188" s="282">
        <f t="shared" si="43"/>
        <v>395688</v>
      </c>
      <c r="J188" s="283">
        <f t="shared" si="43"/>
        <v>0</v>
      </c>
      <c r="K188" s="284">
        <f t="shared" si="43"/>
        <v>0</v>
      </c>
      <c r="L188" s="281">
        <f t="shared" si="43"/>
        <v>395688</v>
      </c>
      <c r="M188" s="7">
        <f t="shared" si="42"/>
        <v>1</v>
      </c>
      <c r="N188" s="277"/>
    </row>
    <row r="189" spans="1:14" ht="18.75" hidden="1" customHeight="1">
      <c r="A189" s="23">
        <v>15</v>
      </c>
      <c r="B189" s="278"/>
      <c r="C189" s="285">
        <v>102</v>
      </c>
      <c r="D189" s="286" t="s">
        <v>740</v>
      </c>
      <c r="E189" s="287">
        <f t="shared" si="43"/>
        <v>0</v>
      </c>
      <c r="F189" s="288">
        <f t="shared" si="43"/>
        <v>0</v>
      </c>
      <c r="G189" s="289">
        <f t="shared" si="43"/>
        <v>0</v>
      </c>
      <c r="H189" s="290">
        <f t="shared" si="43"/>
        <v>0</v>
      </c>
      <c r="I189" s="288">
        <f t="shared" si="43"/>
        <v>0</v>
      </c>
      <c r="J189" s="289">
        <f t="shared" si="43"/>
        <v>0</v>
      </c>
      <c r="K189" s="290">
        <f t="shared" si="43"/>
        <v>0</v>
      </c>
      <c r="L189" s="287">
        <f t="shared" si="43"/>
        <v>0</v>
      </c>
      <c r="M189" s="7" t="str">
        <f t="shared" si="42"/>
        <v/>
      </c>
      <c r="N189" s="277"/>
    </row>
    <row r="190" spans="1:14" s="15" customFormat="1">
      <c r="A190" s="22">
        <v>35</v>
      </c>
      <c r="B190" s="272">
        <v>200</v>
      </c>
      <c r="C190" s="1767" t="s">
        <v>741</v>
      </c>
      <c r="D190" s="1768"/>
      <c r="E190" s="273">
        <f t="shared" ref="E190:L190" si="44">SUMIF($B$607:$B$12313,$B190,E$607:E$12313)</f>
        <v>42811</v>
      </c>
      <c r="F190" s="274">
        <f t="shared" si="44"/>
        <v>42811</v>
      </c>
      <c r="G190" s="275">
        <f t="shared" si="44"/>
        <v>0</v>
      </c>
      <c r="H190" s="276">
        <f t="shared" si="44"/>
        <v>0</v>
      </c>
      <c r="I190" s="274">
        <f t="shared" si="44"/>
        <v>42811</v>
      </c>
      <c r="J190" s="275">
        <f t="shared" si="44"/>
        <v>0</v>
      </c>
      <c r="K190" s="276">
        <f t="shared" si="44"/>
        <v>0</v>
      </c>
      <c r="L190" s="273">
        <f t="shared" si="44"/>
        <v>42811</v>
      </c>
      <c r="M190" s="7">
        <f t="shared" si="42"/>
        <v>1</v>
      </c>
      <c r="N190" s="277"/>
    </row>
    <row r="191" spans="1:14" ht="18" hidden="1" customHeight="1">
      <c r="A191" s="23">
        <v>40</v>
      </c>
      <c r="B191" s="291"/>
      <c r="C191" s="279">
        <v>201</v>
      </c>
      <c r="D191" s="280" t="s">
        <v>742</v>
      </c>
      <c r="E191" s="281">
        <f t="shared" ref="E191:L195" si="45">SUMIF($C$607:$C$12313,$C191,E$607:E$12313)</f>
        <v>0</v>
      </c>
      <c r="F191" s="282">
        <f t="shared" si="45"/>
        <v>0</v>
      </c>
      <c r="G191" s="283">
        <f t="shared" si="45"/>
        <v>0</v>
      </c>
      <c r="H191" s="284">
        <f t="shared" si="45"/>
        <v>0</v>
      </c>
      <c r="I191" s="282">
        <f t="shared" si="45"/>
        <v>0</v>
      </c>
      <c r="J191" s="283">
        <f t="shared" si="45"/>
        <v>0</v>
      </c>
      <c r="K191" s="284">
        <f t="shared" si="45"/>
        <v>0</v>
      </c>
      <c r="L191" s="281">
        <f t="shared" si="45"/>
        <v>0</v>
      </c>
      <c r="M191" s="7" t="str">
        <f t="shared" si="42"/>
        <v/>
      </c>
      <c r="N191" s="277"/>
    </row>
    <row r="192" spans="1:14" ht="18" customHeight="1">
      <c r="A192" s="23">
        <v>45</v>
      </c>
      <c r="B192" s="292"/>
      <c r="C192" s="293">
        <v>202</v>
      </c>
      <c r="D192" s="294" t="s">
        <v>743</v>
      </c>
      <c r="E192" s="295">
        <f t="shared" si="45"/>
        <v>23529</v>
      </c>
      <c r="F192" s="296">
        <f t="shared" si="45"/>
        <v>23529</v>
      </c>
      <c r="G192" s="297">
        <f t="shared" si="45"/>
        <v>0</v>
      </c>
      <c r="H192" s="298">
        <f t="shared" si="45"/>
        <v>0</v>
      </c>
      <c r="I192" s="296">
        <f t="shared" si="45"/>
        <v>23529</v>
      </c>
      <c r="J192" s="297">
        <f t="shared" si="45"/>
        <v>0</v>
      </c>
      <c r="K192" s="298">
        <f t="shared" si="45"/>
        <v>0</v>
      </c>
      <c r="L192" s="295">
        <f t="shared" si="45"/>
        <v>23529</v>
      </c>
      <c r="M192" s="7">
        <f t="shared" si="42"/>
        <v>1</v>
      </c>
      <c r="N192" s="277"/>
    </row>
    <row r="193" spans="1:14" ht="16.2">
      <c r="A193" s="23">
        <v>50</v>
      </c>
      <c r="B193" s="299"/>
      <c r="C193" s="293">
        <v>205</v>
      </c>
      <c r="D193" s="294" t="s">
        <v>590</v>
      </c>
      <c r="E193" s="295">
        <f t="shared" si="45"/>
        <v>15101</v>
      </c>
      <c r="F193" s="296">
        <f t="shared" si="45"/>
        <v>15101</v>
      </c>
      <c r="G193" s="297">
        <f t="shared" si="45"/>
        <v>0</v>
      </c>
      <c r="H193" s="298">
        <f t="shared" si="45"/>
        <v>0</v>
      </c>
      <c r="I193" s="296">
        <f t="shared" si="45"/>
        <v>15101</v>
      </c>
      <c r="J193" s="297">
        <f t="shared" si="45"/>
        <v>0</v>
      </c>
      <c r="K193" s="298">
        <f t="shared" si="45"/>
        <v>0</v>
      </c>
      <c r="L193" s="295">
        <f t="shared" si="45"/>
        <v>15101</v>
      </c>
      <c r="M193" s="7">
        <f t="shared" si="42"/>
        <v>1</v>
      </c>
      <c r="N193" s="277"/>
    </row>
    <row r="194" spans="1:14" ht="18" customHeight="1">
      <c r="A194" s="23">
        <v>55</v>
      </c>
      <c r="B194" s="299"/>
      <c r="C194" s="293">
        <v>208</v>
      </c>
      <c r="D194" s="300" t="s">
        <v>591</v>
      </c>
      <c r="E194" s="295">
        <f t="shared" si="45"/>
        <v>2305</v>
      </c>
      <c r="F194" s="296">
        <f t="shared" si="45"/>
        <v>2305</v>
      </c>
      <c r="G194" s="297">
        <f t="shared" si="45"/>
        <v>0</v>
      </c>
      <c r="H194" s="298">
        <f t="shared" si="45"/>
        <v>0</v>
      </c>
      <c r="I194" s="296">
        <f t="shared" si="45"/>
        <v>2305</v>
      </c>
      <c r="J194" s="297">
        <f t="shared" si="45"/>
        <v>0</v>
      </c>
      <c r="K194" s="298">
        <f t="shared" si="45"/>
        <v>0</v>
      </c>
      <c r="L194" s="295">
        <f t="shared" si="45"/>
        <v>2305</v>
      </c>
      <c r="M194" s="7">
        <f t="shared" si="42"/>
        <v>1</v>
      </c>
      <c r="N194" s="277"/>
    </row>
    <row r="195" spans="1:14" ht="18" customHeight="1">
      <c r="A195" s="23">
        <v>60</v>
      </c>
      <c r="B195" s="291"/>
      <c r="C195" s="285">
        <v>209</v>
      </c>
      <c r="D195" s="301" t="s">
        <v>592</v>
      </c>
      <c r="E195" s="287">
        <f t="shared" si="45"/>
        <v>1876</v>
      </c>
      <c r="F195" s="288">
        <f t="shared" si="45"/>
        <v>1876</v>
      </c>
      <c r="G195" s="289">
        <f t="shared" si="45"/>
        <v>0</v>
      </c>
      <c r="H195" s="290">
        <f t="shared" si="45"/>
        <v>0</v>
      </c>
      <c r="I195" s="288">
        <f t="shared" si="45"/>
        <v>1876</v>
      </c>
      <c r="J195" s="289">
        <f t="shared" si="45"/>
        <v>0</v>
      </c>
      <c r="K195" s="290">
        <f t="shared" si="45"/>
        <v>0</v>
      </c>
      <c r="L195" s="287">
        <f t="shared" si="45"/>
        <v>1876</v>
      </c>
      <c r="M195" s="7">
        <f t="shared" si="42"/>
        <v>1</v>
      </c>
      <c r="N195" s="277"/>
    </row>
    <row r="196" spans="1:14" s="15" customFormat="1">
      <c r="A196" s="22">
        <v>65</v>
      </c>
      <c r="B196" s="272">
        <v>500</v>
      </c>
      <c r="C196" s="1769" t="s">
        <v>191</v>
      </c>
      <c r="D196" s="1770"/>
      <c r="E196" s="273">
        <f t="shared" ref="E196:L196" si="46">SUMIF($B$607:$B$12313,$B196,E$607:E$12313)</f>
        <v>87646</v>
      </c>
      <c r="F196" s="274">
        <f t="shared" si="46"/>
        <v>87646</v>
      </c>
      <c r="G196" s="275">
        <f t="shared" si="46"/>
        <v>0</v>
      </c>
      <c r="H196" s="276">
        <f t="shared" si="46"/>
        <v>0</v>
      </c>
      <c r="I196" s="274">
        <f t="shared" si="46"/>
        <v>87646</v>
      </c>
      <c r="J196" s="275">
        <f t="shared" si="46"/>
        <v>0</v>
      </c>
      <c r="K196" s="276">
        <f t="shared" si="46"/>
        <v>0</v>
      </c>
      <c r="L196" s="273">
        <f t="shared" si="46"/>
        <v>87646</v>
      </c>
      <c r="M196" s="7">
        <f t="shared" si="42"/>
        <v>1</v>
      </c>
      <c r="N196" s="277"/>
    </row>
    <row r="197" spans="1:14" ht="19.5" customHeight="1">
      <c r="A197" s="23">
        <v>70</v>
      </c>
      <c r="B197" s="291"/>
      <c r="C197" s="302">
        <v>551</v>
      </c>
      <c r="D197" s="303" t="s">
        <v>192</v>
      </c>
      <c r="E197" s="281">
        <f t="shared" ref="E197:L203" si="47">SUMIF($C$607:$C$12313,$C197,E$607:E$12313)</f>
        <v>46875</v>
      </c>
      <c r="F197" s="282">
        <f t="shared" si="47"/>
        <v>46875</v>
      </c>
      <c r="G197" s="283">
        <f t="shared" si="47"/>
        <v>0</v>
      </c>
      <c r="H197" s="284">
        <f t="shared" si="47"/>
        <v>0</v>
      </c>
      <c r="I197" s="282">
        <f t="shared" si="47"/>
        <v>46875</v>
      </c>
      <c r="J197" s="283">
        <f t="shared" si="47"/>
        <v>0</v>
      </c>
      <c r="K197" s="284">
        <f t="shared" si="47"/>
        <v>0</v>
      </c>
      <c r="L197" s="281">
        <f t="shared" si="47"/>
        <v>46875</v>
      </c>
      <c r="M197" s="7">
        <f t="shared" si="42"/>
        <v>1</v>
      </c>
      <c r="N197" s="277"/>
    </row>
    <row r="198" spans="1:14" ht="18.75" customHeight="1">
      <c r="A198" s="23">
        <v>75</v>
      </c>
      <c r="B198" s="291"/>
      <c r="C198" s="304">
        <v>552</v>
      </c>
      <c r="D198" s="305" t="s">
        <v>903</v>
      </c>
      <c r="E198" s="295">
        <f t="shared" si="47"/>
        <v>11300</v>
      </c>
      <c r="F198" s="296">
        <f t="shared" si="47"/>
        <v>11300</v>
      </c>
      <c r="G198" s="297">
        <f t="shared" si="47"/>
        <v>0</v>
      </c>
      <c r="H198" s="298">
        <f t="shared" si="47"/>
        <v>0</v>
      </c>
      <c r="I198" s="296">
        <f t="shared" si="47"/>
        <v>11300</v>
      </c>
      <c r="J198" s="297">
        <f t="shared" si="47"/>
        <v>0</v>
      </c>
      <c r="K198" s="298">
        <f t="shared" si="47"/>
        <v>0</v>
      </c>
      <c r="L198" s="295">
        <f t="shared" si="47"/>
        <v>11300</v>
      </c>
      <c r="M198" s="7">
        <f t="shared" si="42"/>
        <v>1</v>
      </c>
      <c r="N198" s="277"/>
    </row>
    <row r="199" spans="1:14" ht="18.75" hidden="1" customHeight="1">
      <c r="A199" s="23">
        <v>80</v>
      </c>
      <c r="B199" s="306"/>
      <c r="C199" s="304">
        <v>558</v>
      </c>
      <c r="D199" s="307" t="s">
        <v>865</v>
      </c>
      <c r="E199" s="295">
        <f t="shared" si="47"/>
        <v>0</v>
      </c>
      <c r="F199" s="296">
        <f t="shared" si="47"/>
        <v>0</v>
      </c>
      <c r="G199" s="297">
        <f t="shared" si="47"/>
        <v>0</v>
      </c>
      <c r="H199" s="298">
        <f t="shared" si="47"/>
        <v>0</v>
      </c>
      <c r="I199" s="296">
        <f t="shared" si="47"/>
        <v>0</v>
      </c>
      <c r="J199" s="297">
        <f t="shared" si="47"/>
        <v>0</v>
      </c>
      <c r="K199" s="298">
        <f t="shared" si="47"/>
        <v>0</v>
      </c>
      <c r="L199" s="295">
        <f t="shared" si="47"/>
        <v>0</v>
      </c>
      <c r="M199" s="7" t="str">
        <f t="shared" si="42"/>
        <v/>
      </c>
      <c r="N199" s="277"/>
    </row>
    <row r="200" spans="1:14" ht="18.75" customHeight="1">
      <c r="A200" s="23">
        <v>80</v>
      </c>
      <c r="B200" s="306"/>
      <c r="C200" s="304">
        <v>560</v>
      </c>
      <c r="D200" s="307" t="s">
        <v>193</v>
      </c>
      <c r="E200" s="295">
        <f t="shared" si="47"/>
        <v>20205</v>
      </c>
      <c r="F200" s="296">
        <f t="shared" si="47"/>
        <v>20205</v>
      </c>
      <c r="G200" s="297">
        <f t="shared" si="47"/>
        <v>0</v>
      </c>
      <c r="H200" s="298">
        <f t="shared" si="47"/>
        <v>0</v>
      </c>
      <c r="I200" s="296">
        <f t="shared" si="47"/>
        <v>20205</v>
      </c>
      <c r="J200" s="297">
        <f t="shared" si="47"/>
        <v>0</v>
      </c>
      <c r="K200" s="298">
        <f t="shared" si="47"/>
        <v>0</v>
      </c>
      <c r="L200" s="295">
        <f t="shared" si="47"/>
        <v>20205</v>
      </c>
      <c r="M200" s="7">
        <f t="shared" si="42"/>
        <v>1</v>
      </c>
      <c r="N200" s="277"/>
    </row>
    <row r="201" spans="1:14" ht="18.75" customHeight="1">
      <c r="A201" s="23">
        <v>85</v>
      </c>
      <c r="B201" s="306"/>
      <c r="C201" s="304">
        <v>580</v>
      </c>
      <c r="D201" s="305" t="s">
        <v>194</v>
      </c>
      <c r="E201" s="295">
        <f t="shared" si="47"/>
        <v>9266</v>
      </c>
      <c r="F201" s="296">
        <f t="shared" si="47"/>
        <v>9266</v>
      </c>
      <c r="G201" s="297">
        <f t="shared" si="47"/>
        <v>0</v>
      </c>
      <c r="H201" s="298">
        <f t="shared" si="47"/>
        <v>0</v>
      </c>
      <c r="I201" s="296">
        <f t="shared" si="47"/>
        <v>9266</v>
      </c>
      <c r="J201" s="297">
        <f t="shared" si="47"/>
        <v>0</v>
      </c>
      <c r="K201" s="298">
        <f t="shared" si="47"/>
        <v>0</v>
      </c>
      <c r="L201" s="295">
        <f t="shared" si="47"/>
        <v>9266</v>
      </c>
      <c r="M201" s="7">
        <f t="shared" si="42"/>
        <v>1</v>
      </c>
      <c r="N201" s="277"/>
    </row>
    <row r="202" spans="1:14" hidden="1">
      <c r="A202" s="23">
        <v>90</v>
      </c>
      <c r="B202" s="291"/>
      <c r="C202" s="304">
        <v>588</v>
      </c>
      <c r="D202" s="305" t="s">
        <v>867</v>
      </c>
      <c r="E202" s="295">
        <f t="shared" si="47"/>
        <v>0</v>
      </c>
      <c r="F202" s="296">
        <f t="shared" si="47"/>
        <v>0</v>
      </c>
      <c r="G202" s="297">
        <f t="shared" si="47"/>
        <v>0</v>
      </c>
      <c r="H202" s="298">
        <f t="shared" si="47"/>
        <v>0</v>
      </c>
      <c r="I202" s="296">
        <f t="shared" si="47"/>
        <v>0</v>
      </c>
      <c r="J202" s="297">
        <f t="shared" si="47"/>
        <v>0</v>
      </c>
      <c r="K202" s="298">
        <f t="shared" si="47"/>
        <v>0</v>
      </c>
      <c r="L202" s="295">
        <f t="shared" si="47"/>
        <v>0</v>
      </c>
      <c r="M202" s="7" t="str">
        <f t="shared" si="42"/>
        <v/>
      </c>
      <c r="N202" s="277"/>
    </row>
    <row r="203" spans="1:14" ht="31.8" hidden="1">
      <c r="A203" s="23">
        <v>90</v>
      </c>
      <c r="B203" s="291"/>
      <c r="C203" s="308">
        <v>590</v>
      </c>
      <c r="D203" s="309" t="s">
        <v>195</v>
      </c>
      <c r="E203" s="287">
        <f t="shared" si="47"/>
        <v>0</v>
      </c>
      <c r="F203" s="288">
        <f t="shared" si="47"/>
        <v>0</v>
      </c>
      <c r="G203" s="289">
        <f t="shared" si="47"/>
        <v>0</v>
      </c>
      <c r="H203" s="290">
        <f t="shared" si="47"/>
        <v>0</v>
      </c>
      <c r="I203" s="288">
        <f t="shared" si="47"/>
        <v>0</v>
      </c>
      <c r="J203" s="289">
        <f t="shared" si="47"/>
        <v>0</v>
      </c>
      <c r="K203" s="290">
        <f t="shared" si="47"/>
        <v>0</v>
      </c>
      <c r="L203" s="287">
        <f t="shared" si="47"/>
        <v>0</v>
      </c>
      <c r="M203" s="7" t="str">
        <f t="shared" si="42"/>
        <v/>
      </c>
      <c r="N203" s="277"/>
    </row>
    <row r="204" spans="1:14" s="15" customFormat="1" ht="18.75" hidden="1" customHeight="1">
      <c r="A204" s="22">
        <v>115</v>
      </c>
      <c r="B204" s="272">
        <v>800</v>
      </c>
      <c r="C204" s="1771" t="s">
        <v>196</v>
      </c>
      <c r="D204" s="1772"/>
      <c r="E204" s="310">
        <f t="shared" ref="E204:L205" si="48">SUMIF($B$607:$B$12313,$B204,E$607:E$12313)</f>
        <v>0</v>
      </c>
      <c r="F204" s="274">
        <f t="shared" si="48"/>
        <v>0</v>
      </c>
      <c r="G204" s="275">
        <f t="shared" si="48"/>
        <v>0</v>
      </c>
      <c r="H204" s="276">
        <f t="shared" si="48"/>
        <v>0</v>
      </c>
      <c r="I204" s="274">
        <f t="shared" si="48"/>
        <v>0</v>
      </c>
      <c r="J204" s="275">
        <f t="shared" si="48"/>
        <v>0</v>
      </c>
      <c r="K204" s="276">
        <f t="shared" si="48"/>
        <v>0</v>
      </c>
      <c r="L204" s="310">
        <f t="shared" si="48"/>
        <v>0</v>
      </c>
      <c r="M204" s="7" t="str">
        <f t="shared" si="42"/>
        <v/>
      </c>
      <c r="N204" s="277"/>
    </row>
    <row r="205" spans="1:14" s="15" customFormat="1">
      <c r="A205" s="22">
        <v>125</v>
      </c>
      <c r="B205" s="272">
        <v>1000</v>
      </c>
      <c r="C205" s="1767" t="s">
        <v>197</v>
      </c>
      <c r="D205" s="1768"/>
      <c r="E205" s="310">
        <f t="shared" si="48"/>
        <v>140731</v>
      </c>
      <c r="F205" s="274">
        <f t="shared" si="48"/>
        <v>84987</v>
      </c>
      <c r="G205" s="275">
        <f t="shared" si="48"/>
        <v>55744</v>
      </c>
      <c r="H205" s="276">
        <f t="shared" si="48"/>
        <v>0</v>
      </c>
      <c r="I205" s="274">
        <f t="shared" si="48"/>
        <v>64987</v>
      </c>
      <c r="J205" s="275">
        <f t="shared" si="48"/>
        <v>55744</v>
      </c>
      <c r="K205" s="276">
        <f t="shared" si="48"/>
        <v>0</v>
      </c>
      <c r="L205" s="310">
        <f t="shared" si="48"/>
        <v>120731</v>
      </c>
      <c r="M205" s="7">
        <f t="shared" si="42"/>
        <v>1</v>
      </c>
      <c r="N205" s="277"/>
    </row>
    <row r="206" spans="1:14" ht="18.75" customHeight="1">
      <c r="A206" s="23">
        <v>130</v>
      </c>
      <c r="B206" s="292"/>
      <c r="C206" s="279">
        <v>1011</v>
      </c>
      <c r="D206" s="311" t="s">
        <v>198</v>
      </c>
      <c r="E206" s="281">
        <f t="shared" ref="E206:L215" si="49">SUMIF($C$607:$C$12313,$C206,E$607:E$12313)</f>
        <v>25595</v>
      </c>
      <c r="F206" s="282">
        <f t="shared" si="49"/>
        <v>4620</v>
      </c>
      <c r="G206" s="283">
        <f t="shared" si="49"/>
        <v>20975</v>
      </c>
      <c r="H206" s="284">
        <f t="shared" si="49"/>
        <v>0</v>
      </c>
      <c r="I206" s="282">
        <f t="shared" si="49"/>
        <v>4620</v>
      </c>
      <c r="J206" s="283">
        <f t="shared" si="49"/>
        <v>20975</v>
      </c>
      <c r="K206" s="284">
        <f t="shared" si="49"/>
        <v>0</v>
      </c>
      <c r="L206" s="281">
        <f t="shared" si="49"/>
        <v>25595</v>
      </c>
      <c r="M206" s="7">
        <f t="shared" si="42"/>
        <v>1</v>
      </c>
      <c r="N206" s="277"/>
    </row>
    <row r="207" spans="1:14" ht="18.75" customHeight="1">
      <c r="A207" s="23">
        <v>135</v>
      </c>
      <c r="B207" s="292"/>
      <c r="C207" s="293">
        <v>1012</v>
      </c>
      <c r="D207" s="294" t="s">
        <v>199</v>
      </c>
      <c r="E207" s="295">
        <f t="shared" si="49"/>
        <v>255</v>
      </c>
      <c r="F207" s="296">
        <f t="shared" si="49"/>
        <v>255</v>
      </c>
      <c r="G207" s="297">
        <f t="shared" si="49"/>
        <v>0</v>
      </c>
      <c r="H207" s="298">
        <f t="shared" si="49"/>
        <v>0</v>
      </c>
      <c r="I207" s="296">
        <f t="shared" si="49"/>
        <v>255</v>
      </c>
      <c r="J207" s="297">
        <f t="shared" si="49"/>
        <v>0</v>
      </c>
      <c r="K207" s="298">
        <f t="shared" si="49"/>
        <v>0</v>
      </c>
      <c r="L207" s="295">
        <f t="shared" si="49"/>
        <v>255</v>
      </c>
      <c r="M207" s="7">
        <f t="shared" si="42"/>
        <v>1</v>
      </c>
      <c r="N207" s="277"/>
    </row>
    <row r="208" spans="1:14" ht="18.75" customHeight="1">
      <c r="A208" s="23">
        <v>140</v>
      </c>
      <c r="B208" s="292"/>
      <c r="C208" s="293">
        <v>1013</v>
      </c>
      <c r="D208" s="294" t="s">
        <v>200</v>
      </c>
      <c r="E208" s="295">
        <f t="shared" si="49"/>
        <v>4805</v>
      </c>
      <c r="F208" s="296">
        <f t="shared" si="49"/>
        <v>0</v>
      </c>
      <c r="G208" s="297">
        <f t="shared" si="49"/>
        <v>4805</v>
      </c>
      <c r="H208" s="298">
        <f t="shared" si="49"/>
        <v>0</v>
      </c>
      <c r="I208" s="296">
        <f t="shared" si="49"/>
        <v>0</v>
      </c>
      <c r="J208" s="297">
        <f t="shared" si="49"/>
        <v>4805</v>
      </c>
      <c r="K208" s="298">
        <f t="shared" si="49"/>
        <v>0</v>
      </c>
      <c r="L208" s="295">
        <f t="shared" si="49"/>
        <v>4805</v>
      </c>
      <c r="M208" s="7">
        <f t="shared" si="42"/>
        <v>1</v>
      </c>
      <c r="N208" s="277"/>
    </row>
    <row r="209" spans="1:14" ht="18.75" customHeight="1">
      <c r="A209" s="23">
        <v>145</v>
      </c>
      <c r="B209" s="292"/>
      <c r="C209" s="293">
        <v>1014</v>
      </c>
      <c r="D209" s="294" t="s">
        <v>201</v>
      </c>
      <c r="E209" s="295">
        <f t="shared" si="49"/>
        <v>3727</v>
      </c>
      <c r="F209" s="296">
        <f t="shared" si="49"/>
        <v>2920</v>
      </c>
      <c r="G209" s="297">
        <f t="shared" si="49"/>
        <v>807</v>
      </c>
      <c r="H209" s="298">
        <f t="shared" si="49"/>
        <v>0</v>
      </c>
      <c r="I209" s="296">
        <f t="shared" si="49"/>
        <v>2920</v>
      </c>
      <c r="J209" s="297">
        <f t="shared" si="49"/>
        <v>807</v>
      </c>
      <c r="K209" s="298">
        <f t="shared" si="49"/>
        <v>0</v>
      </c>
      <c r="L209" s="295">
        <f t="shared" si="49"/>
        <v>3727</v>
      </c>
      <c r="M209" s="7">
        <f t="shared" si="42"/>
        <v>1</v>
      </c>
      <c r="N209" s="277"/>
    </row>
    <row r="210" spans="1:14" ht="18.75" customHeight="1">
      <c r="A210" s="23">
        <v>150</v>
      </c>
      <c r="B210" s="292"/>
      <c r="C210" s="293">
        <v>1015</v>
      </c>
      <c r="D210" s="294" t="s">
        <v>202</v>
      </c>
      <c r="E210" s="295">
        <f t="shared" si="49"/>
        <v>33724</v>
      </c>
      <c r="F210" s="296">
        <f t="shared" si="49"/>
        <v>23839</v>
      </c>
      <c r="G210" s="297">
        <f t="shared" si="49"/>
        <v>9885</v>
      </c>
      <c r="H210" s="298">
        <f t="shared" si="49"/>
        <v>0</v>
      </c>
      <c r="I210" s="296">
        <f t="shared" si="49"/>
        <v>23839</v>
      </c>
      <c r="J210" s="297">
        <f t="shared" si="49"/>
        <v>9885</v>
      </c>
      <c r="K210" s="298">
        <f t="shared" si="49"/>
        <v>0</v>
      </c>
      <c r="L210" s="295">
        <f t="shared" si="49"/>
        <v>33724</v>
      </c>
      <c r="M210" s="7">
        <f t="shared" si="42"/>
        <v>1</v>
      </c>
      <c r="N210" s="277"/>
    </row>
    <row r="211" spans="1:14" ht="18.75" customHeight="1">
      <c r="A211" s="23">
        <v>155</v>
      </c>
      <c r="B211" s="292"/>
      <c r="C211" s="312">
        <v>1016</v>
      </c>
      <c r="D211" s="313" t="s">
        <v>203</v>
      </c>
      <c r="E211" s="314">
        <f t="shared" si="49"/>
        <v>24372</v>
      </c>
      <c r="F211" s="315">
        <f t="shared" si="49"/>
        <v>13209</v>
      </c>
      <c r="G211" s="316">
        <f t="shared" si="49"/>
        <v>11163</v>
      </c>
      <c r="H211" s="317">
        <f t="shared" si="49"/>
        <v>0</v>
      </c>
      <c r="I211" s="315">
        <f t="shared" si="49"/>
        <v>13209</v>
      </c>
      <c r="J211" s="316">
        <f t="shared" si="49"/>
        <v>11163</v>
      </c>
      <c r="K211" s="317">
        <f t="shared" si="49"/>
        <v>0</v>
      </c>
      <c r="L211" s="314">
        <f t="shared" si="49"/>
        <v>24372</v>
      </c>
      <c r="M211" s="7">
        <f t="shared" si="42"/>
        <v>1</v>
      </c>
      <c r="N211" s="277"/>
    </row>
    <row r="212" spans="1:14" ht="18.75" customHeight="1">
      <c r="A212" s="23">
        <v>160</v>
      </c>
      <c r="B212" s="278"/>
      <c r="C212" s="318">
        <v>1020</v>
      </c>
      <c r="D212" s="319" t="s">
        <v>204</v>
      </c>
      <c r="E212" s="320">
        <f t="shared" si="49"/>
        <v>44970</v>
      </c>
      <c r="F212" s="321">
        <f t="shared" si="49"/>
        <v>40070</v>
      </c>
      <c r="G212" s="322">
        <f t="shared" si="49"/>
        <v>4900</v>
      </c>
      <c r="H212" s="323">
        <f t="shared" si="49"/>
        <v>0</v>
      </c>
      <c r="I212" s="321">
        <f t="shared" si="49"/>
        <v>20070</v>
      </c>
      <c r="J212" s="322">
        <f t="shared" si="49"/>
        <v>4900</v>
      </c>
      <c r="K212" s="323">
        <f t="shared" si="49"/>
        <v>0</v>
      </c>
      <c r="L212" s="320">
        <f t="shared" si="49"/>
        <v>24970</v>
      </c>
      <c r="M212" s="7">
        <f t="shared" si="42"/>
        <v>1</v>
      </c>
      <c r="N212" s="277"/>
    </row>
    <row r="213" spans="1:14" ht="18.75" customHeight="1">
      <c r="A213" s="23">
        <v>165</v>
      </c>
      <c r="B213" s="292"/>
      <c r="C213" s="324">
        <v>1030</v>
      </c>
      <c r="D213" s="325" t="s">
        <v>205</v>
      </c>
      <c r="E213" s="326">
        <f t="shared" si="49"/>
        <v>399</v>
      </c>
      <c r="F213" s="327">
        <f t="shared" si="49"/>
        <v>0</v>
      </c>
      <c r="G213" s="328">
        <f t="shared" si="49"/>
        <v>399</v>
      </c>
      <c r="H213" s="329">
        <f t="shared" si="49"/>
        <v>0</v>
      </c>
      <c r="I213" s="327">
        <f t="shared" si="49"/>
        <v>0</v>
      </c>
      <c r="J213" s="328">
        <f t="shared" si="49"/>
        <v>399</v>
      </c>
      <c r="K213" s="329">
        <f t="shared" si="49"/>
        <v>0</v>
      </c>
      <c r="L213" s="326">
        <f t="shared" si="49"/>
        <v>399</v>
      </c>
      <c r="M213" s="7">
        <f t="shared" si="42"/>
        <v>1</v>
      </c>
      <c r="N213" s="330"/>
    </row>
    <row r="214" spans="1:14" ht="18.75" customHeight="1">
      <c r="A214" s="23">
        <v>175</v>
      </c>
      <c r="B214" s="292"/>
      <c r="C214" s="318">
        <v>1051</v>
      </c>
      <c r="D214" s="331" t="s">
        <v>206</v>
      </c>
      <c r="E214" s="320">
        <f t="shared" si="49"/>
        <v>167</v>
      </c>
      <c r="F214" s="321">
        <f t="shared" si="49"/>
        <v>74</v>
      </c>
      <c r="G214" s="322">
        <f t="shared" si="49"/>
        <v>93</v>
      </c>
      <c r="H214" s="323">
        <f t="shared" si="49"/>
        <v>0</v>
      </c>
      <c r="I214" s="321">
        <f t="shared" si="49"/>
        <v>74</v>
      </c>
      <c r="J214" s="322">
        <f t="shared" si="49"/>
        <v>93</v>
      </c>
      <c r="K214" s="323">
        <f t="shared" si="49"/>
        <v>0</v>
      </c>
      <c r="L214" s="320">
        <f t="shared" si="49"/>
        <v>167</v>
      </c>
      <c r="M214" s="7">
        <f t="shared" si="42"/>
        <v>1</v>
      </c>
      <c r="N214" s="330"/>
    </row>
    <row r="215" spans="1:14" ht="18.75" hidden="1" customHeight="1">
      <c r="A215" s="23">
        <v>180</v>
      </c>
      <c r="B215" s="292"/>
      <c r="C215" s="293">
        <v>1052</v>
      </c>
      <c r="D215" s="294" t="s">
        <v>207</v>
      </c>
      <c r="E215" s="295">
        <f t="shared" si="49"/>
        <v>0</v>
      </c>
      <c r="F215" s="296">
        <f t="shared" si="49"/>
        <v>0</v>
      </c>
      <c r="G215" s="297">
        <f t="shared" si="49"/>
        <v>0</v>
      </c>
      <c r="H215" s="298">
        <f t="shared" si="49"/>
        <v>0</v>
      </c>
      <c r="I215" s="296">
        <f t="shared" si="49"/>
        <v>0</v>
      </c>
      <c r="J215" s="297">
        <f t="shared" si="49"/>
        <v>0</v>
      </c>
      <c r="K215" s="298">
        <f t="shared" si="49"/>
        <v>0</v>
      </c>
      <c r="L215" s="295">
        <f t="shared" si="49"/>
        <v>0</v>
      </c>
      <c r="M215" s="7" t="str">
        <f t="shared" si="42"/>
        <v/>
      </c>
      <c r="N215" s="330"/>
    </row>
    <row r="216" spans="1:14" ht="18.75" hidden="1" customHeight="1">
      <c r="A216" s="23">
        <v>185</v>
      </c>
      <c r="B216" s="292"/>
      <c r="C216" s="324">
        <v>1053</v>
      </c>
      <c r="D216" s="325" t="s">
        <v>868</v>
      </c>
      <c r="E216" s="326">
        <f t="shared" ref="E216:L222" si="50">SUMIF($C$607:$C$12313,$C216,E$607:E$12313)</f>
        <v>0</v>
      </c>
      <c r="F216" s="327">
        <f t="shared" si="50"/>
        <v>0</v>
      </c>
      <c r="G216" s="328">
        <f t="shared" si="50"/>
        <v>0</v>
      </c>
      <c r="H216" s="329">
        <f t="shared" si="50"/>
        <v>0</v>
      </c>
      <c r="I216" s="327">
        <f t="shared" si="50"/>
        <v>0</v>
      </c>
      <c r="J216" s="328">
        <f t="shared" si="50"/>
        <v>0</v>
      </c>
      <c r="K216" s="329">
        <f t="shared" si="50"/>
        <v>0</v>
      </c>
      <c r="L216" s="326">
        <f t="shared" si="50"/>
        <v>0</v>
      </c>
      <c r="M216" s="7" t="str">
        <f t="shared" si="42"/>
        <v/>
      </c>
      <c r="N216" s="277"/>
    </row>
    <row r="217" spans="1:14" ht="18.75" customHeight="1">
      <c r="A217" s="23">
        <v>190</v>
      </c>
      <c r="B217" s="292"/>
      <c r="C217" s="318">
        <v>1062</v>
      </c>
      <c r="D217" s="319" t="s">
        <v>208</v>
      </c>
      <c r="E217" s="320">
        <f t="shared" si="50"/>
        <v>2717</v>
      </c>
      <c r="F217" s="321">
        <f t="shared" si="50"/>
        <v>0</v>
      </c>
      <c r="G217" s="322">
        <f t="shared" si="50"/>
        <v>2717</v>
      </c>
      <c r="H217" s="323">
        <f t="shared" si="50"/>
        <v>0</v>
      </c>
      <c r="I217" s="321">
        <f t="shared" si="50"/>
        <v>0</v>
      </c>
      <c r="J217" s="322">
        <f t="shared" si="50"/>
        <v>2717</v>
      </c>
      <c r="K217" s="323">
        <f t="shared" si="50"/>
        <v>0</v>
      </c>
      <c r="L217" s="320">
        <f t="shared" si="50"/>
        <v>2717</v>
      </c>
      <c r="M217" s="7">
        <f t="shared" si="42"/>
        <v>1</v>
      </c>
      <c r="N217" s="277"/>
    </row>
    <row r="218" spans="1:14" ht="18.75" hidden="1" customHeight="1">
      <c r="A218" s="23">
        <v>200</v>
      </c>
      <c r="B218" s="292"/>
      <c r="C218" s="324">
        <v>1063</v>
      </c>
      <c r="D218" s="332" t="s">
        <v>795</v>
      </c>
      <c r="E218" s="326">
        <f t="shared" si="50"/>
        <v>0</v>
      </c>
      <c r="F218" s="327">
        <f t="shared" si="50"/>
        <v>0</v>
      </c>
      <c r="G218" s="328">
        <f t="shared" si="50"/>
        <v>0</v>
      </c>
      <c r="H218" s="329">
        <f t="shared" si="50"/>
        <v>0</v>
      </c>
      <c r="I218" s="327">
        <f t="shared" si="50"/>
        <v>0</v>
      </c>
      <c r="J218" s="328">
        <f t="shared" si="50"/>
        <v>0</v>
      </c>
      <c r="K218" s="329">
        <f t="shared" si="50"/>
        <v>0</v>
      </c>
      <c r="L218" s="326">
        <f t="shared" si="50"/>
        <v>0</v>
      </c>
      <c r="M218" s="7" t="str">
        <f t="shared" si="42"/>
        <v/>
      </c>
      <c r="N218" s="277"/>
    </row>
    <row r="219" spans="1:14" ht="18.75" hidden="1" customHeight="1">
      <c r="A219" s="23">
        <v>200</v>
      </c>
      <c r="B219" s="292"/>
      <c r="C219" s="333">
        <v>1069</v>
      </c>
      <c r="D219" s="334" t="s">
        <v>209</v>
      </c>
      <c r="E219" s="335">
        <f t="shared" si="50"/>
        <v>0</v>
      </c>
      <c r="F219" s="336">
        <f t="shared" si="50"/>
        <v>0</v>
      </c>
      <c r="G219" s="337">
        <f t="shared" si="50"/>
        <v>0</v>
      </c>
      <c r="H219" s="338">
        <f t="shared" si="50"/>
        <v>0</v>
      </c>
      <c r="I219" s="336">
        <f t="shared" si="50"/>
        <v>0</v>
      </c>
      <c r="J219" s="337">
        <f t="shared" si="50"/>
        <v>0</v>
      </c>
      <c r="K219" s="338">
        <f t="shared" si="50"/>
        <v>0</v>
      </c>
      <c r="L219" s="335">
        <f t="shared" si="50"/>
        <v>0</v>
      </c>
      <c r="M219" s="7" t="str">
        <f t="shared" si="42"/>
        <v/>
      </c>
      <c r="N219" s="277"/>
    </row>
    <row r="220" spans="1:14" ht="18.75" hidden="1" customHeight="1">
      <c r="A220" s="23">
        <v>205</v>
      </c>
      <c r="B220" s="278"/>
      <c r="C220" s="318">
        <v>1091</v>
      </c>
      <c r="D220" s="331" t="s">
        <v>904</v>
      </c>
      <c r="E220" s="320">
        <f t="shared" si="50"/>
        <v>0</v>
      </c>
      <c r="F220" s="321">
        <f t="shared" si="50"/>
        <v>0</v>
      </c>
      <c r="G220" s="322">
        <f t="shared" si="50"/>
        <v>0</v>
      </c>
      <c r="H220" s="323">
        <f t="shared" si="50"/>
        <v>0</v>
      </c>
      <c r="I220" s="321">
        <f t="shared" si="50"/>
        <v>0</v>
      </c>
      <c r="J220" s="322">
        <f t="shared" si="50"/>
        <v>0</v>
      </c>
      <c r="K220" s="323">
        <f t="shared" si="50"/>
        <v>0</v>
      </c>
      <c r="L220" s="320">
        <f t="shared" si="50"/>
        <v>0</v>
      </c>
      <c r="M220" s="7" t="str">
        <f t="shared" si="42"/>
        <v/>
      </c>
      <c r="N220" s="277"/>
    </row>
    <row r="221" spans="1:14" ht="18.75" hidden="1" customHeight="1">
      <c r="A221" s="23">
        <v>210</v>
      </c>
      <c r="B221" s="292"/>
      <c r="C221" s="293">
        <v>1092</v>
      </c>
      <c r="D221" s="294" t="s">
        <v>301</v>
      </c>
      <c r="E221" s="295">
        <f t="shared" si="50"/>
        <v>0</v>
      </c>
      <c r="F221" s="296">
        <f t="shared" si="50"/>
        <v>0</v>
      </c>
      <c r="G221" s="297">
        <f t="shared" si="50"/>
        <v>0</v>
      </c>
      <c r="H221" s="298">
        <f t="shared" si="50"/>
        <v>0</v>
      </c>
      <c r="I221" s="296">
        <f t="shared" si="50"/>
        <v>0</v>
      </c>
      <c r="J221" s="297">
        <f t="shared" si="50"/>
        <v>0</v>
      </c>
      <c r="K221" s="298">
        <f t="shared" si="50"/>
        <v>0</v>
      </c>
      <c r="L221" s="295">
        <f t="shared" si="50"/>
        <v>0</v>
      </c>
      <c r="M221" s="7" t="str">
        <f t="shared" si="42"/>
        <v/>
      </c>
      <c r="N221" s="277"/>
    </row>
    <row r="222" spans="1:14" ht="18.75" hidden="1" customHeight="1">
      <c r="A222" s="23">
        <v>215</v>
      </c>
      <c r="B222" s="292"/>
      <c r="C222" s="285">
        <v>1098</v>
      </c>
      <c r="D222" s="339" t="s">
        <v>210</v>
      </c>
      <c r="E222" s="287">
        <f t="shared" si="50"/>
        <v>0</v>
      </c>
      <c r="F222" s="288">
        <f t="shared" si="50"/>
        <v>0</v>
      </c>
      <c r="G222" s="289">
        <f t="shared" si="50"/>
        <v>0</v>
      </c>
      <c r="H222" s="290">
        <f t="shared" si="50"/>
        <v>0</v>
      </c>
      <c r="I222" s="288">
        <f t="shared" si="50"/>
        <v>0</v>
      </c>
      <c r="J222" s="289">
        <f t="shared" si="50"/>
        <v>0</v>
      </c>
      <c r="K222" s="290">
        <f t="shared" si="50"/>
        <v>0</v>
      </c>
      <c r="L222" s="287">
        <f t="shared" si="50"/>
        <v>0</v>
      </c>
      <c r="M222" s="7" t="str">
        <f t="shared" si="42"/>
        <v/>
      </c>
      <c r="N222" s="277"/>
    </row>
    <row r="223" spans="1:14" s="15" customFormat="1">
      <c r="A223" s="22">
        <v>220</v>
      </c>
      <c r="B223" s="272">
        <v>1900</v>
      </c>
      <c r="C223" s="1773" t="s">
        <v>268</v>
      </c>
      <c r="D223" s="1774"/>
      <c r="E223" s="310">
        <f t="shared" ref="E223:L223" si="51">SUMIF($B$607:$B$12313,$B223,E$607:E$12313)</f>
        <v>192</v>
      </c>
      <c r="F223" s="274">
        <f t="shared" si="51"/>
        <v>0</v>
      </c>
      <c r="G223" s="275">
        <f t="shared" si="51"/>
        <v>192</v>
      </c>
      <c r="H223" s="276">
        <f t="shared" si="51"/>
        <v>0</v>
      </c>
      <c r="I223" s="274">
        <f t="shared" si="51"/>
        <v>0</v>
      </c>
      <c r="J223" s="275">
        <f t="shared" si="51"/>
        <v>192</v>
      </c>
      <c r="K223" s="276">
        <f t="shared" si="51"/>
        <v>0</v>
      </c>
      <c r="L223" s="310">
        <f t="shared" si="51"/>
        <v>192</v>
      </c>
      <c r="M223" s="7">
        <f t="shared" si="42"/>
        <v>1</v>
      </c>
      <c r="N223" s="277"/>
    </row>
    <row r="224" spans="1:14" ht="18.75" hidden="1" customHeight="1">
      <c r="A224" s="23">
        <v>225</v>
      </c>
      <c r="B224" s="292"/>
      <c r="C224" s="279">
        <v>1901</v>
      </c>
      <c r="D224" s="340" t="s">
        <v>905</v>
      </c>
      <c r="E224" s="281">
        <f t="shared" ref="E224:L226" si="52">SUMIF($C$607:$C$12313,$C224,E$607:E$12313)</f>
        <v>0</v>
      </c>
      <c r="F224" s="282">
        <f t="shared" si="52"/>
        <v>0</v>
      </c>
      <c r="G224" s="283">
        <f t="shared" si="52"/>
        <v>0</v>
      </c>
      <c r="H224" s="284">
        <f t="shared" si="52"/>
        <v>0</v>
      </c>
      <c r="I224" s="282">
        <f t="shared" si="52"/>
        <v>0</v>
      </c>
      <c r="J224" s="283">
        <f t="shared" si="52"/>
        <v>0</v>
      </c>
      <c r="K224" s="284">
        <f t="shared" si="52"/>
        <v>0</v>
      </c>
      <c r="L224" s="281">
        <f t="shared" si="52"/>
        <v>0</v>
      </c>
      <c r="M224" s="7" t="str">
        <f t="shared" si="42"/>
        <v/>
      </c>
      <c r="N224" s="277"/>
    </row>
    <row r="225" spans="1:14" ht="18.75" customHeight="1">
      <c r="A225" s="23">
        <v>230</v>
      </c>
      <c r="B225" s="341"/>
      <c r="C225" s="293">
        <v>1981</v>
      </c>
      <c r="D225" s="342" t="s">
        <v>906</v>
      </c>
      <c r="E225" s="295">
        <f t="shared" si="52"/>
        <v>192</v>
      </c>
      <c r="F225" s="296">
        <f t="shared" si="52"/>
        <v>0</v>
      </c>
      <c r="G225" s="297">
        <f t="shared" si="52"/>
        <v>192</v>
      </c>
      <c r="H225" s="298">
        <f t="shared" si="52"/>
        <v>0</v>
      </c>
      <c r="I225" s="296">
        <f t="shared" si="52"/>
        <v>0</v>
      </c>
      <c r="J225" s="297">
        <f t="shared" si="52"/>
        <v>192</v>
      </c>
      <c r="K225" s="298">
        <f t="shared" si="52"/>
        <v>0</v>
      </c>
      <c r="L225" s="295">
        <f t="shared" si="52"/>
        <v>192</v>
      </c>
      <c r="M225" s="7">
        <f t="shared" si="42"/>
        <v>1</v>
      </c>
      <c r="N225" s="277"/>
    </row>
    <row r="226" spans="1:14" ht="18.75" hidden="1" customHeight="1">
      <c r="A226" s="23">
        <v>245</v>
      </c>
      <c r="B226" s="292"/>
      <c r="C226" s="285">
        <v>1991</v>
      </c>
      <c r="D226" s="343" t="s">
        <v>907</v>
      </c>
      <c r="E226" s="287">
        <f t="shared" si="52"/>
        <v>0</v>
      </c>
      <c r="F226" s="288">
        <f t="shared" si="52"/>
        <v>0</v>
      </c>
      <c r="G226" s="289">
        <f t="shared" si="52"/>
        <v>0</v>
      </c>
      <c r="H226" s="290">
        <f t="shared" si="52"/>
        <v>0</v>
      </c>
      <c r="I226" s="288">
        <f t="shared" si="52"/>
        <v>0</v>
      </c>
      <c r="J226" s="289">
        <f t="shared" si="52"/>
        <v>0</v>
      </c>
      <c r="K226" s="290">
        <f t="shared" si="52"/>
        <v>0</v>
      </c>
      <c r="L226" s="287">
        <f t="shared" si="52"/>
        <v>0</v>
      </c>
      <c r="M226" s="7" t="str">
        <f t="shared" si="42"/>
        <v/>
      </c>
      <c r="N226" s="277"/>
    </row>
    <row r="227" spans="1:14" s="15" customFormat="1" hidden="1">
      <c r="A227" s="22">
        <v>220</v>
      </c>
      <c r="B227" s="272">
        <v>2100</v>
      </c>
      <c r="C227" s="1773" t="s">
        <v>716</v>
      </c>
      <c r="D227" s="1774"/>
      <c r="E227" s="310">
        <f t="shared" ref="E227:L227" si="53">SUMIF($B$607:$B$12313,$B227,E$607:E$12313)</f>
        <v>0</v>
      </c>
      <c r="F227" s="274">
        <f t="shared" si="53"/>
        <v>0</v>
      </c>
      <c r="G227" s="275">
        <f t="shared" si="53"/>
        <v>0</v>
      </c>
      <c r="H227" s="276">
        <f t="shared" si="53"/>
        <v>0</v>
      </c>
      <c r="I227" s="274">
        <f t="shared" si="53"/>
        <v>0</v>
      </c>
      <c r="J227" s="275">
        <f t="shared" si="53"/>
        <v>0</v>
      </c>
      <c r="K227" s="276">
        <f t="shared" si="53"/>
        <v>0</v>
      </c>
      <c r="L227" s="310">
        <f t="shared" si="53"/>
        <v>0</v>
      </c>
      <c r="M227" s="7" t="str">
        <f t="shared" si="42"/>
        <v/>
      </c>
      <c r="N227" s="277"/>
    </row>
    <row r="228" spans="1:14" ht="18.75" hidden="1" customHeight="1">
      <c r="A228" s="23">
        <v>225</v>
      </c>
      <c r="B228" s="292"/>
      <c r="C228" s="279">
        <v>2110</v>
      </c>
      <c r="D228" s="344" t="s">
        <v>211</v>
      </c>
      <c r="E228" s="281">
        <f t="shared" ref="E228:L232" si="54">SUMIF($C$607:$C$12313,$C228,E$607:E$12313)</f>
        <v>0</v>
      </c>
      <c r="F228" s="282">
        <f t="shared" si="54"/>
        <v>0</v>
      </c>
      <c r="G228" s="283">
        <f t="shared" si="54"/>
        <v>0</v>
      </c>
      <c r="H228" s="284">
        <f t="shared" si="54"/>
        <v>0</v>
      </c>
      <c r="I228" s="282">
        <f t="shared" si="54"/>
        <v>0</v>
      </c>
      <c r="J228" s="283">
        <f t="shared" si="54"/>
        <v>0</v>
      </c>
      <c r="K228" s="284">
        <f t="shared" si="54"/>
        <v>0</v>
      </c>
      <c r="L228" s="281">
        <f t="shared" si="54"/>
        <v>0</v>
      </c>
      <c r="M228" s="7" t="str">
        <f t="shared" si="42"/>
        <v/>
      </c>
      <c r="N228" s="277"/>
    </row>
    <row r="229" spans="1:14" ht="18.75" hidden="1" customHeight="1">
      <c r="A229" s="23">
        <v>230</v>
      </c>
      <c r="B229" s="341"/>
      <c r="C229" s="293">
        <v>2120</v>
      </c>
      <c r="D229" s="300" t="s">
        <v>212</v>
      </c>
      <c r="E229" s="295">
        <f t="shared" si="54"/>
        <v>0</v>
      </c>
      <c r="F229" s="296">
        <f t="shared" si="54"/>
        <v>0</v>
      </c>
      <c r="G229" s="297">
        <f t="shared" si="54"/>
        <v>0</v>
      </c>
      <c r="H229" s="298">
        <f t="shared" si="54"/>
        <v>0</v>
      </c>
      <c r="I229" s="296">
        <f t="shared" si="54"/>
        <v>0</v>
      </c>
      <c r="J229" s="297">
        <f t="shared" si="54"/>
        <v>0</v>
      </c>
      <c r="K229" s="298">
        <f t="shared" si="54"/>
        <v>0</v>
      </c>
      <c r="L229" s="295">
        <f t="shared" si="54"/>
        <v>0</v>
      </c>
      <c r="M229" s="7" t="str">
        <f t="shared" si="42"/>
        <v/>
      </c>
      <c r="N229" s="277"/>
    </row>
    <row r="230" spans="1:14" ht="18.75" hidden="1" customHeight="1">
      <c r="A230" s="23">
        <v>235</v>
      </c>
      <c r="B230" s="341"/>
      <c r="C230" s="293">
        <v>2125</v>
      </c>
      <c r="D230" s="300" t="s">
        <v>213</v>
      </c>
      <c r="E230" s="295">
        <f t="shared" si="54"/>
        <v>0</v>
      </c>
      <c r="F230" s="296">
        <f t="shared" si="54"/>
        <v>0</v>
      </c>
      <c r="G230" s="297">
        <f t="shared" si="54"/>
        <v>0</v>
      </c>
      <c r="H230" s="298">
        <f t="shared" si="54"/>
        <v>0</v>
      </c>
      <c r="I230" s="296">
        <f t="shared" si="54"/>
        <v>0</v>
      </c>
      <c r="J230" s="297">
        <f t="shared" si="54"/>
        <v>0</v>
      </c>
      <c r="K230" s="298">
        <f t="shared" si="54"/>
        <v>0</v>
      </c>
      <c r="L230" s="295">
        <f t="shared" si="54"/>
        <v>0</v>
      </c>
      <c r="M230" s="7" t="str">
        <f t="shared" si="42"/>
        <v/>
      </c>
      <c r="N230" s="277"/>
    </row>
    <row r="231" spans="1:14" ht="18.75" hidden="1" customHeight="1">
      <c r="A231" s="23">
        <v>240</v>
      </c>
      <c r="B231" s="291"/>
      <c r="C231" s="293">
        <v>2140</v>
      </c>
      <c r="D231" s="300" t="s">
        <v>214</v>
      </c>
      <c r="E231" s="295">
        <f t="shared" si="54"/>
        <v>0</v>
      </c>
      <c r="F231" s="296">
        <f t="shared" si="54"/>
        <v>0</v>
      </c>
      <c r="G231" s="297">
        <f t="shared" si="54"/>
        <v>0</v>
      </c>
      <c r="H231" s="298">
        <f t="shared" si="54"/>
        <v>0</v>
      </c>
      <c r="I231" s="296">
        <f t="shared" si="54"/>
        <v>0</v>
      </c>
      <c r="J231" s="297">
        <f t="shared" si="54"/>
        <v>0</v>
      </c>
      <c r="K231" s="298">
        <f t="shared" si="54"/>
        <v>0</v>
      </c>
      <c r="L231" s="295">
        <f t="shared" si="54"/>
        <v>0</v>
      </c>
      <c r="M231" s="7" t="str">
        <f t="shared" si="42"/>
        <v/>
      </c>
      <c r="N231" s="277"/>
    </row>
    <row r="232" spans="1:14" ht="18.75" hidden="1" customHeight="1">
      <c r="A232" s="23">
        <v>245</v>
      </c>
      <c r="B232" s="292"/>
      <c r="C232" s="285">
        <v>2190</v>
      </c>
      <c r="D232" s="345" t="s">
        <v>215</v>
      </c>
      <c r="E232" s="287">
        <f t="shared" si="54"/>
        <v>0</v>
      </c>
      <c r="F232" s="288">
        <f t="shared" si="54"/>
        <v>0</v>
      </c>
      <c r="G232" s="289">
        <f t="shared" si="54"/>
        <v>0</v>
      </c>
      <c r="H232" s="290">
        <f t="shared" si="54"/>
        <v>0</v>
      </c>
      <c r="I232" s="288">
        <f t="shared" si="54"/>
        <v>0</v>
      </c>
      <c r="J232" s="289">
        <f t="shared" si="54"/>
        <v>0</v>
      </c>
      <c r="K232" s="290">
        <f t="shared" si="54"/>
        <v>0</v>
      </c>
      <c r="L232" s="287">
        <f t="shared" si="54"/>
        <v>0</v>
      </c>
      <c r="M232" s="7" t="str">
        <f t="shared" si="42"/>
        <v/>
      </c>
      <c r="N232" s="277"/>
    </row>
    <row r="233" spans="1:14" s="15" customFormat="1" hidden="1">
      <c r="A233" s="22">
        <v>250</v>
      </c>
      <c r="B233" s="272">
        <v>2200</v>
      </c>
      <c r="C233" s="1773" t="s">
        <v>216</v>
      </c>
      <c r="D233" s="1774"/>
      <c r="E233" s="310">
        <f t="shared" ref="E233:L233" si="55">SUMIF($B$607:$B$12313,$B233,E$607:E$12313)</f>
        <v>0</v>
      </c>
      <c r="F233" s="274">
        <f t="shared" si="55"/>
        <v>0</v>
      </c>
      <c r="G233" s="275">
        <f t="shared" si="55"/>
        <v>0</v>
      </c>
      <c r="H233" s="276">
        <f t="shared" si="55"/>
        <v>0</v>
      </c>
      <c r="I233" s="274">
        <f t="shared" si="55"/>
        <v>0</v>
      </c>
      <c r="J233" s="275">
        <f t="shared" si="55"/>
        <v>0</v>
      </c>
      <c r="K233" s="276">
        <f t="shared" si="55"/>
        <v>0</v>
      </c>
      <c r="L233" s="310">
        <f t="shared" si="55"/>
        <v>0</v>
      </c>
      <c r="M233" s="7" t="str">
        <f t="shared" si="42"/>
        <v/>
      </c>
      <c r="N233" s="277"/>
    </row>
    <row r="234" spans="1:14" ht="18.75" hidden="1" customHeight="1">
      <c r="A234" s="23">
        <v>255</v>
      </c>
      <c r="B234" s="292"/>
      <c r="C234" s="279">
        <v>2221</v>
      </c>
      <c r="D234" s="280" t="s">
        <v>302</v>
      </c>
      <c r="E234" s="281">
        <f t="shared" ref="E234:L235" si="56">SUMIF($C$607:$C$12313,$C234,E$607:E$12313)</f>
        <v>0</v>
      </c>
      <c r="F234" s="282">
        <f t="shared" si="56"/>
        <v>0</v>
      </c>
      <c r="G234" s="283">
        <f t="shared" si="56"/>
        <v>0</v>
      </c>
      <c r="H234" s="284">
        <f t="shared" si="56"/>
        <v>0</v>
      </c>
      <c r="I234" s="282">
        <f t="shared" si="56"/>
        <v>0</v>
      </c>
      <c r="J234" s="283">
        <f t="shared" si="56"/>
        <v>0</v>
      </c>
      <c r="K234" s="284">
        <f t="shared" si="56"/>
        <v>0</v>
      </c>
      <c r="L234" s="281">
        <f t="shared" si="56"/>
        <v>0</v>
      </c>
      <c r="M234" s="7" t="str">
        <f t="shared" si="42"/>
        <v/>
      </c>
      <c r="N234" s="277"/>
    </row>
    <row r="235" spans="1:14" ht="18.75" hidden="1" customHeight="1">
      <c r="A235" s="23">
        <v>265</v>
      </c>
      <c r="B235" s="292"/>
      <c r="C235" s="285">
        <v>2224</v>
      </c>
      <c r="D235" s="286" t="s">
        <v>217</v>
      </c>
      <c r="E235" s="287">
        <f t="shared" si="56"/>
        <v>0</v>
      </c>
      <c r="F235" s="288">
        <f t="shared" si="56"/>
        <v>0</v>
      </c>
      <c r="G235" s="289">
        <f t="shared" si="56"/>
        <v>0</v>
      </c>
      <c r="H235" s="290">
        <f t="shared" si="56"/>
        <v>0</v>
      </c>
      <c r="I235" s="288">
        <f t="shared" si="56"/>
        <v>0</v>
      </c>
      <c r="J235" s="289">
        <f t="shared" si="56"/>
        <v>0</v>
      </c>
      <c r="K235" s="290">
        <f t="shared" si="56"/>
        <v>0</v>
      </c>
      <c r="L235" s="287">
        <f t="shared" si="56"/>
        <v>0</v>
      </c>
      <c r="M235" s="7" t="str">
        <f t="shared" si="42"/>
        <v/>
      </c>
      <c r="N235" s="277"/>
    </row>
    <row r="236" spans="1:14" s="15" customFormat="1" hidden="1">
      <c r="A236" s="22">
        <v>270</v>
      </c>
      <c r="B236" s="272">
        <v>2500</v>
      </c>
      <c r="C236" s="1773" t="s">
        <v>218</v>
      </c>
      <c r="D236" s="1774"/>
      <c r="E236" s="310">
        <f t="shared" ref="E236:L240" si="57">SUMIF($B$607:$B$12313,$B236,E$607:E$12313)</f>
        <v>0</v>
      </c>
      <c r="F236" s="274">
        <f t="shared" si="57"/>
        <v>0</v>
      </c>
      <c r="G236" s="275">
        <f t="shared" si="57"/>
        <v>0</v>
      </c>
      <c r="H236" s="276">
        <f t="shared" si="57"/>
        <v>0</v>
      </c>
      <c r="I236" s="274">
        <f t="shared" si="57"/>
        <v>0</v>
      </c>
      <c r="J236" s="275">
        <f t="shared" si="57"/>
        <v>0</v>
      </c>
      <c r="K236" s="276">
        <f t="shared" si="57"/>
        <v>0</v>
      </c>
      <c r="L236" s="310">
        <f t="shared" si="57"/>
        <v>0</v>
      </c>
      <c r="M236" s="7" t="str">
        <f t="shared" si="42"/>
        <v/>
      </c>
      <c r="N236" s="277"/>
    </row>
    <row r="237" spans="1:14" s="15" customFormat="1" ht="18.75" hidden="1" customHeight="1">
      <c r="A237" s="22">
        <v>290</v>
      </c>
      <c r="B237" s="272">
        <v>2600</v>
      </c>
      <c r="C237" s="1763" t="s">
        <v>219</v>
      </c>
      <c r="D237" s="1764"/>
      <c r="E237" s="310">
        <f t="shared" si="57"/>
        <v>0</v>
      </c>
      <c r="F237" s="274">
        <f t="shared" si="57"/>
        <v>0</v>
      </c>
      <c r="G237" s="275">
        <f t="shared" si="57"/>
        <v>0</v>
      </c>
      <c r="H237" s="276">
        <f t="shared" si="57"/>
        <v>0</v>
      </c>
      <c r="I237" s="274">
        <f t="shared" si="57"/>
        <v>0</v>
      </c>
      <c r="J237" s="275">
        <f t="shared" si="57"/>
        <v>0</v>
      </c>
      <c r="K237" s="276">
        <f t="shared" si="57"/>
        <v>0</v>
      </c>
      <c r="L237" s="310">
        <f t="shared" si="57"/>
        <v>0</v>
      </c>
      <c r="M237" s="7" t="str">
        <f t="shared" si="42"/>
        <v/>
      </c>
      <c r="N237" s="277"/>
    </row>
    <row r="238" spans="1:14" s="15" customFormat="1" ht="18.75" hidden="1" customHeight="1">
      <c r="A238" s="39">
        <v>320</v>
      </c>
      <c r="B238" s="272">
        <v>2700</v>
      </c>
      <c r="C238" s="1763" t="s">
        <v>220</v>
      </c>
      <c r="D238" s="1764"/>
      <c r="E238" s="310">
        <f t="shared" si="57"/>
        <v>0</v>
      </c>
      <c r="F238" s="274">
        <f t="shared" si="57"/>
        <v>0</v>
      </c>
      <c r="G238" s="275">
        <f t="shared" si="57"/>
        <v>0</v>
      </c>
      <c r="H238" s="276">
        <f t="shared" si="57"/>
        <v>0</v>
      </c>
      <c r="I238" s="274">
        <f t="shared" si="57"/>
        <v>0</v>
      </c>
      <c r="J238" s="275">
        <f t="shared" si="57"/>
        <v>0</v>
      </c>
      <c r="K238" s="276">
        <f t="shared" si="57"/>
        <v>0</v>
      </c>
      <c r="L238" s="310">
        <f t="shared" si="57"/>
        <v>0</v>
      </c>
      <c r="M238" s="7" t="str">
        <f t="shared" si="42"/>
        <v/>
      </c>
      <c r="N238" s="277"/>
    </row>
    <row r="239" spans="1:14" s="15" customFormat="1" ht="30" hidden="1" customHeight="1">
      <c r="A239" s="22">
        <v>330</v>
      </c>
      <c r="B239" s="272">
        <v>2800</v>
      </c>
      <c r="C239" s="1763" t="s">
        <v>1651</v>
      </c>
      <c r="D239" s="1764"/>
      <c r="E239" s="310">
        <f t="shared" si="57"/>
        <v>0</v>
      </c>
      <c r="F239" s="274">
        <f t="shared" si="57"/>
        <v>0</v>
      </c>
      <c r="G239" s="275">
        <f t="shared" si="57"/>
        <v>0</v>
      </c>
      <c r="H239" s="276">
        <f t="shared" si="57"/>
        <v>0</v>
      </c>
      <c r="I239" s="274">
        <f t="shared" si="57"/>
        <v>0</v>
      </c>
      <c r="J239" s="275">
        <f t="shared" si="57"/>
        <v>0</v>
      </c>
      <c r="K239" s="276">
        <f t="shared" si="57"/>
        <v>0</v>
      </c>
      <c r="L239" s="310">
        <f t="shared" si="57"/>
        <v>0</v>
      </c>
      <c r="M239" s="7" t="str">
        <f t="shared" si="42"/>
        <v/>
      </c>
      <c r="N239" s="330"/>
    </row>
    <row r="240" spans="1:14" s="15" customFormat="1" ht="16.5" hidden="1" customHeight="1">
      <c r="A240" s="22">
        <v>350</v>
      </c>
      <c r="B240" s="272">
        <v>2900</v>
      </c>
      <c r="C240" s="1773" t="s">
        <v>221</v>
      </c>
      <c r="D240" s="1774"/>
      <c r="E240" s="310">
        <f t="shared" si="57"/>
        <v>0</v>
      </c>
      <c r="F240" s="274">
        <f t="shared" si="57"/>
        <v>0</v>
      </c>
      <c r="G240" s="275">
        <f t="shared" si="57"/>
        <v>0</v>
      </c>
      <c r="H240" s="276">
        <f t="shared" si="57"/>
        <v>0</v>
      </c>
      <c r="I240" s="274">
        <f t="shared" si="57"/>
        <v>0</v>
      </c>
      <c r="J240" s="275">
        <f t="shared" si="57"/>
        <v>0</v>
      </c>
      <c r="K240" s="276">
        <f t="shared" si="57"/>
        <v>0</v>
      </c>
      <c r="L240" s="310">
        <f t="shared" si="57"/>
        <v>0</v>
      </c>
      <c r="M240" s="7" t="str">
        <f t="shared" si="42"/>
        <v/>
      </c>
      <c r="N240" s="277"/>
    </row>
    <row r="241" spans="1:14" ht="18.75" hidden="1" customHeight="1">
      <c r="A241" s="23">
        <v>355</v>
      </c>
      <c r="B241" s="346"/>
      <c r="C241" s="279">
        <v>2910</v>
      </c>
      <c r="D241" s="347" t="s">
        <v>1986</v>
      </c>
      <c r="E241" s="281">
        <f t="shared" ref="E241:L248" si="58">SUMIF($C$607:$C$12313,$C241,E$607:E$12313)</f>
        <v>0</v>
      </c>
      <c r="F241" s="282">
        <f t="shared" si="58"/>
        <v>0</v>
      </c>
      <c r="G241" s="283">
        <f t="shared" si="58"/>
        <v>0</v>
      </c>
      <c r="H241" s="284">
        <f t="shared" si="58"/>
        <v>0</v>
      </c>
      <c r="I241" s="282">
        <f t="shared" si="58"/>
        <v>0</v>
      </c>
      <c r="J241" s="283">
        <f t="shared" si="58"/>
        <v>0</v>
      </c>
      <c r="K241" s="284">
        <f t="shared" si="58"/>
        <v>0</v>
      </c>
      <c r="L241" s="281">
        <f t="shared" si="58"/>
        <v>0</v>
      </c>
      <c r="M241" s="7" t="str">
        <f t="shared" si="42"/>
        <v/>
      </c>
      <c r="N241" s="277"/>
    </row>
    <row r="242" spans="1:14" ht="18.75" hidden="1" customHeight="1">
      <c r="A242" s="23">
        <v>355</v>
      </c>
      <c r="B242" s="346"/>
      <c r="C242" s="279">
        <v>2920</v>
      </c>
      <c r="D242" s="347" t="s">
        <v>222</v>
      </c>
      <c r="E242" s="281">
        <f t="shared" si="58"/>
        <v>0</v>
      </c>
      <c r="F242" s="282">
        <f t="shared" si="58"/>
        <v>0</v>
      </c>
      <c r="G242" s="283">
        <f t="shared" si="58"/>
        <v>0</v>
      </c>
      <c r="H242" s="284">
        <f t="shared" si="58"/>
        <v>0</v>
      </c>
      <c r="I242" s="282">
        <f t="shared" si="58"/>
        <v>0</v>
      </c>
      <c r="J242" s="283">
        <f t="shared" si="58"/>
        <v>0</v>
      </c>
      <c r="K242" s="284">
        <f t="shared" si="58"/>
        <v>0</v>
      </c>
      <c r="L242" s="281">
        <f t="shared" si="58"/>
        <v>0</v>
      </c>
      <c r="M242" s="7" t="str">
        <f t="shared" si="42"/>
        <v/>
      </c>
      <c r="N242" s="277"/>
    </row>
    <row r="243" spans="1:14" ht="32.4" hidden="1">
      <c r="A243" s="23">
        <v>375</v>
      </c>
      <c r="B243" s="346"/>
      <c r="C243" s="324">
        <v>2969</v>
      </c>
      <c r="D243" s="348" t="s">
        <v>223</v>
      </c>
      <c r="E243" s="326">
        <f t="shared" si="58"/>
        <v>0</v>
      </c>
      <c r="F243" s="327">
        <f t="shared" si="58"/>
        <v>0</v>
      </c>
      <c r="G243" s="328">
        <f t="shared" si="58"/>
        <v>0</v>
      </c>
      <c r="H243" s="329">
        <f t="shared" si="58"/>
        <v>0</v>
      </c>
      <c r="I243" s="327">
        <f t="shared" si="58"/>
        <v>0</v>
      </c>
      <c r="J243" s="328">
        <f t="shared" si="58"/>
        <v>0</v>
      </c>
      <c r="K243" s="329">
        <f t="shared" si="58"/>
        <v>0</v>
      </c>
      <c r="L243" s="326">
        <f t="shared" si="58"/>
        <v>0</v>
      </c>
      <c r="M243" s="7" t="str">
        <f t="shared" si="42"/>
        <v/>
      </c>
      <c r="N243" s="277"/>
    </row>
    <row r="244" spans="1:14" ht="32.4" hidden="1">
      <c r="A244" s="23">
        <v>380</v>
      </c>
      <c r="B244" s="346"/>
      <c r="C244" s="349">
        <v>2970</v>
      </c>
      <c r="D244" s="350" t="s">
        <v>224</v>
      </c>
      <c r="E244" s="351">
        <f t="shared" si="58"/>
        <v>0</v>
      </c>
      <c r="F244" s="352">
        <f t="shared" si="58"/>
        <v>0</v>
      </c>
      <c r="G244" s="353">
        <f t="shared" si="58"/>
        <v>0</v>
      </c>
      <c r="H244" s="354">
        <f t="shared" si="58"/>
        <v>0</v>
      </c>
      <c r="I244" s="352">
        <f t="shared" si="58"/>
        <v>0</v>
      </c>
      <c r="J244" s="353">
        <f t="shared" si="58"/>
        <v>0</v>
      </c>
      <c r="K244" s="354">
        <f t="shared" si="58"/>
        <v>0</v>
      </c>
      <c r="L244" s="351">
        <f t="shared" si="58"/>
        <v>0</v>
      </c>
      <c r="M244" s="7" t="str">
        <f t="shared" si="42"/>
        <v/>
      </c>
      <c r="N244" s="330"/>
    </row>
    <row r="245" spans="1:14" ht="18.75" hidden="1" customHeight="1">
      <c r="A245" s="23">
        <v>385</v>
      </c>
      <c r="B245" s="346"/>
      <c r="C245" s="333">
        <v>2989</v>
      </c>
      <c r="D245" s="355" t="s">
        <v>225</v>
      </c>
      <c r="E245" s="335">
        <f t="shared" si="58"/>
        <v>0</v>
      </c>
      <c r="F245" s="336">
        <f t="shared" si="58"/>
        <v>0</v>
      </c>
      <c r="G245" s="337">
        <f t="shared" si="58"/>
        <v>0</v>
      </c>
      <c r="H245" s="338">
        <f t="shared" si="58"/>
        <v>0</v>
      </c>
      <c r="I245" s="336">
        <f t="shared" si="58"/>
        <v>0</v>
      </c>
      <c r="J245" s="337">
        <f t="shared" si="58"/>
        <v>0</v>
      </c>
      <c r="K245" s="338">
        <f t="shared" si="58"/>
        <v>0</v>
      </c>
      <c r="L245" s="335">
        <f t="shared" si="58"/>
        <v>0</v>
      </c>
      <c r="M245" s="7" t="str">
        <f t="shared" si="42"/>
        <v/>
      </c>
      <c r="N245" s="277"/>
    </row>
    <row r="246" spans="1:14" ht="31.5" hidden="1" customHeight="1">
      <c r="A246" s="23">
        <v>390</v>
      </c>
      <c r="B246" s="292"/>
      <c r="C246" s="318">
        <v>2990</v>
      </c>
      <c r="D246" s="356" t="s">
        <v>1987</v>
      </c>
      <c r="E246" s="320">
        <f t="shared" si="58"/>
        <v>0</v>
      </c>
      <c r="F246" s="321">
        <f t="shared" si="58"/>
        <v>0</v>
      </c>
      <c r="G246" s="322">
        <f t="shared" si="58"/>
        <v>0</v>
      </c>
      <c r="H246" s="323">
        <f t="shared" si="58"/>
        <v>0</v>
      </c>
      <c r="I246" s="321">
        <f t="shared" si="58"/>
        <v>0</v>
      </c>
      <c r="J246" s="322">
        <f t="shared" si="58"/>
        <v>0</v>
      </c>
      <c r="K246" s="323">
        <f t="shared" si="58"/>
        <v>0</v>
      </c>
      <c r="L246" s="320">
        <f t="shared" si="58"/>
        <v>0</v>
      </c>
      <c r="M246" s="7" t="str">
        <f t="shared" si="42"/>
        <v/>
      </c>
      <c r="N246" s="277"/>
    </row>
    <row r="247" spans="1:14" ht="18.75" hidden="1" customHeight="1">
      <c r="A247" s="23">
        <v>390</v>
      </c>
      <c r="B247" s="292"/>
      <c r="C247" s="318">
        <v>2991</v>
      </c>
      <c r="D247" s="356" t="s">
        <v>226</v>
      </c>
      <c r="E247" s="320">
        <f t="shared" si="58"/>
        <v>0</v>
      </c>
      <c r="F247" s="321">
        <f t="shared" si="58"/>
        <v>0</v>
      </c>
      <c r="G247" s="322">
        <f t="shared" si="58"/>
        <v>0</v>
      </c>
      <c r="H247" s="323">
        <f t="shared" si="58"/>
        <v>0</v>
      </c>
      <c r="I247" s="321">
        <f t="shared" si="58"/>
        <v>0</v>
      </c>
      <c r="J247" s="322">
        <f t="shared" si="58"/>
        <v>0</v>
      </c>
      <c r="K247" s="323">
        <f t="shared" si="58"/>
        <v>0</v>
      </c>
      <c r="L247" s="320">
        <f t="shared" si="58"/>
        <v>0</v>
      </c>
      <c r="M247" s="7" t="str">
        <f t="shared" si="42"/>
        <v/>
      </c>
      <c r="N247" s="277"/>
    </row>
    <row r="248" spans="1:14" ht="18.75" hidden="1" customHeight="1">
      <c r="A248" s="23">
        <v>395</v>
      </c>
      <c r="B248" s="292"/>
      <c r="C248" s="285">
        <v>2992</v>
      </c>
      <c r="D248" s="357" t="s">
        <v>227</v>
      </c>
      <c r="E248" s="287">
        <f t="shared" si="58"/>
        <v>0</v>
      </c>
      <c r="F248" s="288">
        <f t="shared" si="58"/>
        <v>0</v>
      </c>
      <c r="G248" s="289">
        <f t="shared" si="58"/>
        <v>0</v>
      </c>
      <c r="H248" s="290">
        <f t="shared" si="58"/>
        <v>0</v>
      </c>
      <c r="I248" s="288">
        <f t="shared" si="58"/>
        <v>0</v>
      </c>
      <c r="J248" s="289">
        <f t="shared" si="58"/>
        <v>0</v>
      </c>
      <c r="K248" s="290">
        <f t="shared" si="58"/>
        <v>0</v>
      </c>
      <c r="L248" s="287">
        <f t="shared" si="58"/>
        <v>0</v>
      </c>
      <c r="M248" s="7" t="str">
        <f t="shared" si="42"/>
        <v/>
      </c>
      <c r="N248" s="277"/>
    </row>
    <row r="249" spans="1:14" s="15" customFormat="1" ht="18.75" hidden="1" customHeight="1">
      <c r="A249" s="18">
        <v>397</v>
      </c>
      <c r="B249" s="272">
        <v>3300</v>
      </c>
      <c r="C249" s="358" t="s">
        <v>2036</v>
      </c>
      <c r="D249" s="684"/>
      <c r="E249" s="310">
        <f t="shared" ref="E249:L249" si="59">SUMIF($B$607:$B$12313,$B249,E$607:E$12313)</f>
        <v>0</v>
      </c>
      <c r="F249" s="274">
        <f t="shared" si="59"/>
        <v>0</v>
      </c>
      <c r="G249" s="275">
        <f t="shared" si="59"/>
        <v>0</v>
      </c>
      <c r="H249" s="276">
        <f t="shared" si="59"/>
        <v>0</v>
      </c>
      <c r="I249" s="274">
        <f t="shared" si="59"/>
        <v>0</v>
      </c>
      <c r="J249" s="275">
        <f t="shared" si="59"/>
        <v>0</v>
      </c>
      <c r="K249" s="276">
        <f t="shared" si="59"/>
        <v>0</v>
      </c>
      <c r="L249" s="310">
        <f t="shared" si="59"/>
        <v>0</v>
      </c>
      <c r="M249" s="7" t="str">
        <f t="shared" si="42"/>
        <v/>
      </c>
      <c r="N249" s="277"/>
    </row>
    <row r="250" spans="1:14" ht="18.75" hidden="1" customHeight="1">
      <c r="A250" s="14">
        <v>398</v>
      </c>
      <c r="B250" s="291"/>
      <c r="C250" s="279">
        <v>3301</v>
      </c>
      <c r="D250" s="359" t="s">
        <v>228</v>
      </c>
      <c r="E250" s="281">
        <f t="shared" ref="E250:L254" si="60">SUMIF($C$607:$C$12313,$C250,E$607:E$12313)</f>
        <v>0</v>
      </c>
      <c r="F250" s="282">
        <f t="shared" si="60"/>
        <v>0</v>
      </c>
      <c r="G250" s="283">
        <f t="shared" si="60"/>
        <v>0</v>
      </c>
      <c r="H250" s="284">
        <f t="shared" si="60"/>
        <v>0</v>
      </c>
      <c r="I250" s="282">
        <f t="shared" si="60"/>
        <v>0</v>
      </c>
      <c r="J250" s="283">
        <f t="shared" si="60"/>
        <v>0</v>
      </c>
      <c r="K250" s="284">
        <f t="shared" si="60"/>
        <v>0</v>
      </c>
      <c r="L250" s="281">
        <f t="shared" si="60"/>
        <v>0</v>
      </c>
      <c r="M250" s="7" t="str">
        <f t="shared" si="42"/>
        <v/>
      </c>
      <c r="N250" s="277"/>
    </row>
    <row r="251" spans="1:14" ht="18.75" hidden="1" customHeight="1">
      <c r="A251" s="14">
        <v>399</v>
      </c>
      <c r="B251" s="291"/>
      <c r="C251" s="293">
        <v>3302</v>
      </c>
      <c r="D251" s="360" t="s">
        <v>710</v>
      </c>
      <c r="E251" s="295">
        <f t="shared" si="60"/>
        <v>0</v>
      </c>
      <c r="F251" s="296">
        <f t="shared" si="60"/>
        <v>0</v>
      </c>
      <c r="G251" s="297">
        <f t="shared" si="60"/>
        <v>0</v>
      </c>
      <c r="H251" s="298">
        <f t="shared" si="60"/>
        <v>0</v>
      </c>
      <c r="I251" s="296">
        <f t="shared" si="60"/>
        <v>0</v>
      </c>
      <c r="J251" s="297">
        <f t="shared" si="60"/>
        <v>0</v>
      </c>
      <c r="K251" s="298">
        <f t="shared" si="60"/>
        <v>0</v>
      </c>
      <c r="L251" s="295">
        <f t="shared" si="60"/>
        <v>0</v>
      </c>
      <c r="M251" s="7" t="str">
        <f t="shared" si="42"/>
        <v/>
      </c>
      <c r="N251" s="277"/>
    </row>
    <row r="252" spans="1:14" ht="18.75" hidden="1" customHeight="1">
      <c r="A252" s="14">
        <v>400</v>
      </c>
      <c r="B252" s="291"/>
      <c r="C252" s="293">
        <v>3304</v>
      </c>
      <c r="D252" s="360" t="s">
        <v>229</v>
      </c>
      <c r="E252" s="295">
        <f t="shared" si="60"/>
        <v>0</v>
      </c>
      <c r="F252" s="296">
        <f t="shared" si="60"/>
        <v>0</v>
      </c>
      <c r="G252" s="297">
        <f t="shared" si="60"/>
        <v>0</v>
      </c>
      <c r="H252" s="298">
        <f t="shared" si="60"/>
        <v>0</v>
      </c>
      <c r="I252" s="296">
        <f t="shared" si="60"/>
        <v>0</v>
      </c>
      <c r="J252" s="297">
        <f t="shared" si="60"/>
        <v>0</v>
      </c>
      <c r="K252" s="298">
        <f t="shared" si="60"/>
        <v>0</v>
      </c>
      <c r="L252" s="295">
        <f t="shared" si="60"/>
        <v>0</v>
      </c>
      <c r="M252" s="7" t="str">
        <f t="shared" si="42"/>
        <v/>
      </c>
      <c r="N252" s="277"/>
    </row>
    <row r="253" spans="1:14" ht="32.25" hidden="1" customHeight="1">
      <c r="A253" s="14">
        <v>401</v>
      </c>
      <c r="B253" s="291"/>
      <c r="C253" s="285">
        <v>3306</v>
      </c>
      <c r="D253" s="361" t="s">
        <v>1652</v>
      </c>
      <c r="E253" s="295">
        <f t="shared" si="60"/>
        <v>0</v>
      </c>
      <c r="F253" s="296">
        <f t="shared" si="60"/>
        <v>0</v>
      </c>
      <c r="G253" s="297">
        <f t="shared" si="60"/>
        <v>0</v>
      </c>
      <c r="H253" s="298">
        <f t="shared" si="60"/>
        <v>0</v>
      </c>
      <c r="I253" s="296">
        <f t="shared" si="60"/>
        <v>0</v>
      </c>
      <c r="J253" s="297">
        <f t="shared" si="60"/>
        <v>0</v>
      </c>
      <c r="K253" s="298">
        <f t="shared" si="60"/>
        <v>0</v>
      </c>
      <c r="L253" s="295">
        <f t="shared" si="60"/>
        <v>0</v>
      </c>
      <c r="M253" s="7" t="str">
        <f t="shared" si="42"/>
        <v/>
      </c>
      <c r="N253" s="277"/>
    </row>
    <row r="254" spans="1:14" s="15" customFormat="1" ht="21.75" hidden="1" customHeight="1">
      <c r="A254" s="40">
        <v>404</v>
      </c>
      <c r="B254" s="291"/>
      <c r="C254" s="285">
        <v>3307</v>
      </c>
      <c r="D254" s="361" t="s">
        <v>2050</v>
      </c>
      <c r="E254" s="287">
        <f t="shared" si="60"/>
        <v>0</v>
      </c>
      <c r="F254" s="288">
        <f t="shared" si="60"/>
        <v>0</v>
      </c>
      <c r="G254" s="289">
        <f t="shared" si="60"/>
        <v>0</v>
      </c>
      <c r="H254" s="290">
        <f t="shared" si="60"/>
        <v>0</v>
      </c>
      <c r="I254" s="288">
        <f t="shared" si="60"/>
        <v>0</v>
      </c>
      <c r="J254" s="289">
        <f t="shared" si="60"/>
        <v>0</v>
      </c>
      <c r="K254" s="290">
        <f t="shared" si="60"/>
        <v>0</v>
      </c>
      <c r="L254" s="287">
        <f t="shared" si="60"/>
        <v>0</v>
      </c>
      <c r="M254" s="7" t="str">
        <f t="shared" ref="M254:M300" si="61">(IF($E254&lt;&gt;0,$M$2,IF($L254&lt;&gt;0,$M$2,"")))</f>
        <v/>
      </c>
      <c r="N254" s="277"/>
    </row>
    <row r="255" spans="1:14" s="15" customFormat="1" hidden="1">
      <c r="A255" s="40">
        <v>404</v>
      </c>
      <c r="B255" s="272">
        <v>3900</v>
      </c>
      <c r="C255" s="1773" t="s">
        <v>230</v>
      </c>
      <c r="D255" s="1774"/>
      <c r="E255" s="310">
        <f t="shared" ref="E255:L258" si="62">SUMIF($B$607:$B$12313,$B255,E$607:E$12313)</f>
        <v>0</v>
      </c>
      <c r="F255" s="274">
        <f t="shared" si="62"/>
        <v>0</v>
      </c>
      <c r="G255" s="275">
        <f t="shared" si="62"/>
        <v>0</v>
      </c>
      <c r="H255" s="276">
        <f t="shared" si="62"/>
        <v>0</v>
      </c>
      <c r="I255" s="274">
        <f t="shared" si="62"/>
        <v>0</v>
      </c>
      <c r="J255" s="275">
        <f t="shared" si="62"/>
        <v>0</v>
      </c>
      <c r="K255" s="276">
        <f t="shared" si="62"/>
        <v>0</v>
      </c>
      <c r="L255" s="310">
        <f t="shared" si="62"/>
        <v>0</v>
      </c>
      <c r="M255" s="7" t="str">
        <f t="shared" si="61"/>
        <v/>
      </c>
      <c r="N255" s="277"/>
    </row>
    <row r="256" spans="1:14" s="15" customFormat="1" hidden="1">
      <c r="A256" s="22">
        <v>440</v>
      </c>
      <c r="B256" s="272">
        <v>4000</v>
      </c>
      <c r="C256" s="1773" t="s">
        <v>231</v>
      </c>
      <c r="D256" s="1774"/>
      <c r="E256" s="310">
        <f t="shared" si="62"/>
        <v>0</v>
      </c>
      <c r="F256" s="274">
        <f t="shared" si="62"/>
        <v>0</v>
      </c>
      <c r="G256" s="275">
        <f t="shared" si="62"/>
        <v>0</v>
      </c>
      <c r="H256" s="276">
        <f t="shared" si="62"/>
        <v>0</v>
      </c>
      <c r="I256" s="274">
        <f t="shared" si="62"/>
        <v>0</v>
      </c>
      <c r="J256" s="275">
        <f t="shared" si="62"/>
        <v>0</v>
      </c>
      <c r="K256" s="276">
        <f t="shared" si="62"/>
        <v>0</v>
      </c>
      <c r="L256" s="310">
        <f t="shared" si="62"/>
        <v>0</v>
      </c>
      <c r="M256" s="7" t="str">
        <f t="shared" si="61"/>
        <v/>
      </c>
      <c r="N256" s="277"/>
    </row>
    <row r="257" spans="1:14" s="15" customFormat="1" hidden="1">
      <c r="A257" s="22">
        <v>450</v>
      </c>
      <c r="B257" s="272">
        <v>4100</v>
      </c>
      <c r="C257" s="1773" t="s">
        <v>232</v>
      </c>
      <c r="D257" s="1774"/>
      <c r="E257" s="310">
        <f t="shared" si="62"/>
        <v>0</v>
      </c>
      <c r="F257" s="274">
        <f t="shared" si="62"/>
        <v>0</v>
      </c>
      <c r="G257" s="275">
        <f t="shared" si="62"/>
        <v>0</v>
      </c>
      <c r="H257" s="276">
        <f t="shared" si="62"/>
        <v>0</v>
      </c>
      <c r="I257" s="274">
        <f t="shared" si="62"/>
        <v>0</v>
      </c>
      <c r="J257" s="275">
        <f t="shared" si="62"/>
        <v>0</v>
      </c>
      <c r="K257" s="276">
        <f t="shared" si="62"/>
        <v>0</v>
      </c>
      <c r="L257" s="310">
        <f t="shared" si="62"/>
        <v>0</v>
      </c>
      <c r="M257" s="7" t="str">
        <f t="shared" si="61"/>
        <v/>
      </c>
      <c r="N257" s="277"/>
    </row>
    <row r="258" spans="1:14" s="15" customFormat="1" hidden="1">
      <c r="A258" s="22">
        <v>495</v>
      </c>
      <c r="B258" s="272">
        <v>4200</v>
      </c>
      <c r="C258" s="1773" t="s">
        <v>233</v>
      </c>
      <c r="D258" s="1774"/>
      <c r="E258" s="310">
        <f t="shared" si="62"/>
        <v>0</v>
      </c>
      <c r="F258" s="274">
        <f t="shared" si="62"/>
        <v>0</v>
      </c>
      <c r="G258" s="275">
        <f t="shared" si="62"/>
        <v>0</v>
      </c>
      <c r="H258" s="276">
        <f t="shared" si="62"/>
        <v>0</v>
      </c>
      <c r="I258" s="274">
        <f t="shared" si="62"/>
        <v>0</v>
      </c>
      <c r="J258" s="275">
        <f t="shared" si="62"/>
        <v>0</v>
      </c>
      <c r="K258" s="276">
        <f t="shared" si="62"/>
        <v>0</v>
      </c>
      <c r="L258" s="310">
        <f t="shared" si="62"/>
        <v>0</v>
      </c>
      <c r="M258" s="7" t="str">
        <f t="shared" si="61"/>
        <v/>
      </c>
      <c r="N258" s="277"/>
    </row>
    <row r="259" spans="1:14" ht="18.75" hidden="1" customHeight="1">
      <c r="A259" s="23">
        <v>500</v>
      </c>
      <c r="B259" s="362"/>
      <c r="C259" s="279">
        <v>4201</v>
      </c>
      <c r="D259" s="280" t="s">
        <v>234</v>
      </c>
      <c r="E259" s="281">
        <f t="shared" ref="E259:L264" si="63">SUMIF($C$607:$C$12313,$C259,E$607:E$12313)</f>
        <v>0</v>
      </c>
      <c r="F259" s="282">
        <f t="shared" si="63"/>
        <v>0</v>
      </c>
      <c r="G259" s="283">
        <f t="shared" si="63"/>
        <v>0</v>
      </c>
      <c r="H259" s="284">
        <f t="shared" si="63"/>
        <v>0</v>
      </c>
      <c r="I259" s="282">
        <f t="shared" si="63"/>
        <v>0</v>
      </c>
      <c r="J259" s="283">
        <f t="shared" si="63"/>
        <v>0</v>
      </c>
      <c r="K259" s="284">
        <f t="shared" si="63"/>
        <v>0</v>
      </c>
      <c r="L259" s="281">
        <f t="shared" si="63"/>
        <v>0</v>
      </c>
      <c r="M259" s="7" t="str">
        <f t="shared" si="61"/>
        <v/>
      </c>
      <c r="N259" s="277"/>
    </row>
    <row r="260" spans="1:14" ht="18.75" hidden="1" customHeight="1">
      <c r="A260" s="23">
        <v>505</v>
      </c>
      <c r="B260" s="362"/>
      <c r="C260" s="293">
        <v>4202</v>
      </c>
      <c r="D260" s="363" t="s">
        <v>235</v>
      </c>
      <c r="E260" s="295">
        <f t="shared" si="63"/>
        <v>0</v>
      </c>
      <c r="F260" s="296">
        <f t="shared" si="63"/>
        <v>0</v>
      </c>
      <c r="G260" s="297">
        <f t="shared" si="63"/>
        <v>0</v>
      </c>
      <c r="H260" s="298">
        <f t="shared" si="63"/>
        <v>0</v>
      </c>
      <c r="I260" s="296">
        <f t="shared" si="63"/>
        <v>0</v>
      </c>
      <c r="J260" s="297">
        <f t="shared" si="63"/>
        <v>0</v>
      </c>
      <c r="K260" s="298">
        <f t="shared" si="63"/>
        <v>0</v>
      </c>
      <c r="L260" s="295">
        <f t="shared" si="63"/>
        <v>0</v>
      </c>
      <c r="M260" s="7" t="str">
        <f t="shared" si="61"/>
        <v/>
      </c>
      <c r="N260" s="277"/>
    </row>
    <row r="261" spans="1:14" ht="18.75" hidden="1" customHeight="1">
      <c r="A261" s="23">
        <v>510</v>
      </c>
      <c r="B261" s="362"/>
      <c r="C261" s="293">
        <v>4214</v>
      </c>
      <c r="D261" s="363" t="s">
        <v>236</v>
      </c>
      <c r="E261" s="295">
        <f t="shared" si="63"/>
        <v>0</v>
      </c>
      <c r="F261" s="296">
        <f t="shared" si="63"/>
        <v>0</v>
      </c>
      <c r="G261" s="297">
        <f t="shared" si="63"/>
        <v>0</v>
      </c>
      <c r="H261" s="298">
        <f t="shared" si="63"/>
        <v>0</v>
      </c>
      <c r="I261" s="296">
        <f t="shared" si="63"/>
        <v>0</v>
      </c>
      <c r="J261" s="297">
        <f t="shared" si="63"/>
        <v>0</v>
      </c>
      <c r="K261" s="298">
        <f t="shared" si="63"/>
        <v>0</v>
      </c>
      <c r="L261" s="295">
        <f t="shared" si="63"/>
        <v>0</v>
      </c>
      <c r="M261" s="7" t="str">
        <f t="shared" si="61"/>
        <v/>
      </c>
      <c r="N261" s="277"/>
    </row>
    <row r="262" spans="1:14" ht="18.75" hidden="1" customHeight="1">
      <c r="A262" s="23">
        <v>515</v>
      </c>
      <c r="B262" s="362"/>
      <c r="C262" s="293">
        <v>4217</v>
      </c>
      <c r="D262" s="363" t="s">
        <v>237</v>
      </c>
      <c r="E262" s="295">
        <f t="shared" si="63"/>
        <v>0</v>
      </c>
      <c r="F262" s="296">
        <f t="shared" si="63"/>
        <v>0</v>
      </c>
      <c r="G262" s="297">
        <f t="shared" si="63"/>
        <v>0</v>
      </c>
      <c r="H262" s="298">
        <f t="shared" si="63"/>
        <v>0</v>
      </c>
      <c r="I262" s="296">
        <f t="shared" si="63"/>
        <v>0</v>
      </c>
      <c r="J262" s="297">
        <f t="shared" si="63"/>
        <v>0</v>
      </c>
      <c r="K262" s="298">
        <f t="shared" si="63"/>
        <v>0</v>
      </c>
      <c r="L262" s="295">
        <f t="shared" si="63"/>
        <v>0</v>
      </c>
      <c r="M262" s="7" t="str">
        <f t="shared" si="61"/>
        <v/>
      </c>
      <c r="N262" s="277"/>
    </row>
    <row r="263" spans="1:14" ht="18.75" hidden="1" customHeight="1">
      <c r="A263" s="23">
        <v>520</v>
      </c>
      <c r="B263" s="362"/>
      <c r="C263" s="293">
        <v>4218</v>
      </c>
      <c r="D263" s="294" t="s">
        <v>238</v>
      </c>
      <c r="E263" s="295">
        <f t="shared" si="63"/>
        <v>0</v>
      </c>
      <c r="F263" s="296">
        <f t="shared" si="63"/>
        <v>0</v>
      </c>
      <c r="G263" s="297">
        <f t="shared" si="63"/>
        <v>0</v>
      </c>
      <c r="H263" s="298">
        <f t="shared" si="63"/>
        <v>0</v>
      </c>
      <c r="I263" s="296">
        <f t="shared" si="63"/>
        <v>0</v>
      </c>
      <c r="J263" s="297">
        <f t="shared" si="63"/>
        <v>0</v>
      </c>
      <c r="K263" s="298">
        <f t="shared" si="63"/>
        <v>0</v>
      </c>
      <c r="L263" s="295">
        <f t="shared" si="63"/>
        <v>0</v>
      </c>
      <c r="M263" s="7" t="str">
        <f t="shared" si="61"/>
        <v/>
      </c>
      <c r="N263" s="277"/>
    </row>
    <row r="264" spans="1:14" ht="18.75" hidden="1" customHeight="1">
      <c r="A264" s="23">
        <v>525</v>
      </c>
      <c r="B264" s="362"/>
      <c r="C264" s="285">
        <v>4219</v>
      </c>
      <c r="D264" s="343" t="s">
        <v>239</v>
      </c>
      <c r="E264" s="287">
        <f t="shared" si="63"/>
        <v>0</v>
      </c>
      <c r="F264" s="288">
        <f t="shared" si="63"/>
        <v>0</v>
      </c>
      <c r="G264" s="289">
        <f t="shared" si="63"/>
        <v>0</v>
      </c>
      <c r="H264" s="290">
        <f t="shared" si="63"/>
        <v>0</v>
      </c>
      <c r="I264" s="288">
        <f t="shared" si="63"/>
        <v>0</v>
      </c>
      <c r="J264" s="289">
        <f t="shared" si="63"/>
        <v>0</v>
      </c>
      <c r="K264" s="290">
        <f t="shared" si="63"/>
        <v>0</v>
      </c>
      <c r="L264" s="287">
        <f t="shared" si="63"/>
        <v>0</v>
      </c>
      <c r="M264" s="7" t="str">
        <f t="shared" si="61"/>
        <v/>
      </c>
      <c r="N264" s="277"/>
    </row>
    <row r="265" spans="1:14" s="15" customFormat="1" hidden="1">
      <c r="A265" s="22">
        <v>635</v>
      </c>
      <c r="B265" s="272">
        <v>4300</v>
      </c>
      <c r="C265" s="1773" t="s">
        <v>1656</v>
      </c>
      <c r="D265" s="1774"/>
      <c r="E265" s="310">
        <f t="shared" ref="E265:L265" si="64">SUMIF($B$607:$B$12313,$B265,E$607:E$12313)</f>
        <v>0</v>
      </c>
      <c r="F265" s="274">
        <f t="shared" si="64"/>
        <v>0</v>
      </c>
      <c r="G265" s="275">
        <f t="shared" si="64"/>
        <v>0</v>
      </c>
      <c r="H265" s="276">
        <f t="shared" si="64"/>
        <v>0</v>
      </c>
      <c r="I265" s="274">
        <f t="shared" si="64"/>
        <v>0</v>
      </c>
      <c r="J265" s="275">
        <f t="shared" si="64"/>
        <v>0</v>
      </c>
      <c r="K265" s="276">
        <f t="shared" si="64"/>
        <v>0</v>
      </c>
      <c r="L265" s="310">
        <f t="shared" si="64"/>
        <v>0</v>
      </c>
      <c r="M265" s="7" t="str">
        <f t="shared" si="61"/>
        <v/>
      </c>
      <c r="N265" s="277"/>
    </row>
    <row r="266" spans="1:14" ht="18.75" hidden="1" customHeight="1">
      <c r="A266" s="23">
        <v>640</v>
      </c>
      <c r="B266" s="362"/>
      <c r="C266" s="279">
        <v>4301</v>
      </c>
      <c r="D266" s="311" t="s">
        <v>240</v>
      </c>
      <c r="E266" s="281">
        <f t="shared" ref="E266:L268" si="65">SUMIF($C$607:$C$12313,$C266,E$607:E$12313)</f>
        <v>0</v>
      </c>
      <c r="F266" s="282">
        <f t="shared" si="65"/>
        <v>0</v>
      </c>
      <c r="G266" s="283">
        <f t="shared" si="65"/>
        <v>0</v>
      </c>
      <c r="H266" s="284">
        <f t="shared" si="65"/>
        <v>0</v>
      </c>
      <c r="I266" s="282">
        <f t="shared" si="65"/>
        <v>0</v>
      </c>
      <c r="J266" s="283">
        <f t="shared" si="65"/>
        <v>0</v>
      </c>
      <c r="K266" s="284">
        <f t="shared" si="65"/>
        <v>0</v>
      </c>
      <c r="L266" s="281">
        <f t="shared" si="65"/>
        <v>0</v>
      </c>
      <c r="M266" s="7" t="str">
        <f t="shared" si="61"/>
        <v/>
      </c>
      <c r="N266" s="277"/>
    </row>
    <row r="267" spans="1:14" ht="18.75" hidden="1" customHeight="1">
      <c r="A267" s="23">
        <v>645</v>
      </c>
      <c r="B267" s="362"/>
      <c r="C267" s="293">
        <v>4302</v>
      </c>
      <c r="D267" s="363" t="s">
        <v>241</v>
      </c>
      <c r="E267" s="295">
        <f t="shared" si="65"/>
        <v>0</v>
      </c>
      <c r="F267" s="296">
        <f t="shared" si="65"/>
        <v>0</v>
      </c>
      <c r="G267" s="297">
        <f t="shared" si="65"/>
        <v>0</v>
      </c>
      <c r="H267" s="298">
        <f t="shared" si="65"/>
        <v>0</v>
      </c>
      <c r="I267" s="296">
        <f t="shared" si="65"/>
        <v>0</v>
      </c>
      <c r="J267" s="297">
        <f t="shared" si="65"/>
        <v>0</v>
      </c>
      <c r="K267" s="298">
        <f t="shared" si="65"/>
        <v>0</v>
      </c>
      <c r="L267" s="295">
        <f t="shared" si="65"/>
        <v>0</v>
      </c>
      <c r="M267" s="7" t="str">
        <f t="shared" si="61"/>
        <v/>
      </c>
      <c r="N267" s="277"/>
    </row>
    <row r="268" spans="1:14" ht="18.75" hidden="1" customHeight="1">
      <c r="A268" s="23">
        <v>650</v>
      </c>
      <c r="B268" s="362"/>
      <c r="C268" s="285">
        <v>4309</v>
      </c>
      <c r="D268" s="301" t="s">
        <v>242</v>
      </c>
      <c r="E268" s="287">
        <f t="shared" si="65"/>
        <v>0</v>
      </c>
      <c r="F268" s="288">
        <f t="shared" si="65"/>
        <v>0</v>
      </c>
      <c r="G268" s="289">
        <f t="shared" si="65"/>
        <v>0</v>
      </c>
      <c r="H268" s="290">
        <f t="shared" si="65"/>
        <v>0</v>
      </c>
      <c r="I268" s="288">
        <f t="shared" si="65"/>
        <v>0</v>
      </c>
      <c r="J268" s="289">
        <f t="shared" si="65"/>
        <v>0</v>
      </c>
      <c r="K268" s="290">
        <f t="shared" si="65"/>
        <v>0</v>
      </c>
      <c r="L268" s="287">
        <f t="shared" si="65"/>
        <v>0</v>
      </c>
      <c r="M268" s="7" t="str">
        <f t="shared" si="61"/>
        <v/>
      </c>
      <c r="N268" s="277"/>
    </row>
    <row r="269" spans="1:14" s="15" customFormat="1" hidden="1">
      <c r="A269" s="22">
        <v>655</v>
      </c>
      <c r="B269" s="272">
        <v>4400</v>
      </c>
      <c r="C269" s="1773" t="s">
        <v>1653</v>
      </c>
      <c r="D269" s="1774"/>
      <c r="E269" s="310">
        <f t="shared" ref="E269:L272" si="66">SUMIF($B$607:$B$12313,$B269,E$607:E$12313)</f>
        <v>0</v>
      </c>
      <c r="F269" s="274">
        <f t="shared" si="66"/>
        <v>0</v>
      </c>
      <c r="G269" s="275">
        <f t="shared" si="66"/>
        <v>0</v>
      </c>
      <c r="H269" s="276">
        <f t="shared" si="66"/>
        <v>0</v>
      </c>
      <c r="I269" s="274">
        <f t="shared" si="66"/>
        <v>0</v>
      </c>
      <c r="J269" s="275">
        <f t="shared" si="66"/>
        <v>0</v>
      </c>
      <c r="K269" s="276">
        <f t="shared" si="66"/>
        <v>0</v>
      </c>
      <c r="L269" s="310">
        <f t="shared" si="66"/>
        <v>0</v>
      </c>
      <c r="M269" s="7" t="str">
        <f t="shared" si="61"/>
        <v/>
      </c>
      <c r="N269" s="277"/>
    </row>
    <row r="270" spans="1:14" s="15" customFormat="1" hidden="1">
      <c r="A270" s="22">
        <v>665</v>
      </c>
      <c r="B270" s="272">
        <v>4500</v>
      </c>
      <c r="C270" s="1773" t="s">
        <v>1654</v>
      </c>
      <c r="D270" s="1774"/>
      <c r="E270" s="310">
        <f t="shared" si="66"/>
        <v>0</v>
      </c>
      <c r="F270" s="274">
        <f t="shared" si="66"/>
        <v>0</v>
      </c>
      <c r="G270" s="275">
        <f t="shared" si="66"/>
        <v>0</v>
      </c>
      <c r="H270" s="276">
        <f t="shared" si="66"/>
        <v>0</v>
      </c>
      <c r="I270" s="274">
        <f t="shared" si="66"/>
        <v>0</v>
      </c>
      <c r="J270" s="275">
        <f t="shared" si="66"/>
        <v>0</v>
      </c>
      <c r="K270" s="276">
        <f t="shared" si="66"/>
        <v>0</v>
      </c>
      <c r="L270" s="310">
        <f t="shared" si="66"/>
        <v>0</v>
      </c>
      <c r="M270" s="7" t="str">
        <f t="shared" si="61"/>
        <v/>
      </c>
      <c r="N270" s="277"/>
    </row>
    <row r="271" spans="1:14" s="15" customFormat="1" ht="18.75" hidden="1" customHeight="1">
      <c r="A271" s="22">
        <v>675</v>
      </c>
      <c r="B271" s="272">
        <v>4600</v>
      </c>
      <c r="C271" s="1763" t="s">
        <v>243</v>
      </c>
      <c r="D271" s="1764"/>
      <c r="E271" s="310">
        <f t="shared" si="66"/>
        <v>0</v>
      </c>
      <c r="F271" s="274">
        <f t="shared" si="66"/>
        <v>0</v>
      </c>
      <c r="G271" s="275">
        <f t="shared" si="66"/>
        <v>0</v>
      </c>
      <c r="H271" s="276">
        <f t="shared" si="66"/>
        <v>0</v>
      </c>
      <c r="I271" s="274">
        <f t="shared" si="66"/>
        <v>0</v>
      </c>
      <c r="J271" s="275">
        <f t="shared" si="66"/>
        <v>0</v>
      </c>
      <c r="K271" s="276">
        <f t="shared" si="66"/>
        <v>0</v>
      </c>
      <c r="L271" s="310">
        <f t="shared" si="66"/>
        <v>0</v>
      </c>
      <c r="M271" s="7" t="str">
        <f t="shared" si="61"/>
        <v/>
      </c>
      <c r="N271" s="330"/>
    </row>
    <row r="272" spans="1:14" s="15" customFormat="1" hidden="1">
      <c r="A272" s="22">
        <v>685</v>
      </c>
      <c r="B272" s="272">
        <v>4900</v>
      </c>
      <c r="C272" s="1773" t="s">
        <v>269</v>
      </c>
      <c r="D272" s="1774"/>
      <c r="E272" s="310">
        <f t="shared" si="66"/>
        <v>0</v>
      </c>
      <c r="F272" s="274">
        <f t="shared" si="66"/>
        <v>0</v>
      </c>
      <c r="G272" s="275">
        <f t="shared" si="66"/>
        <v>0</v>
      </c>
      <c r="H272" s="276">
        <f t="shared" si="66"/>
        <v>0</v>
      </c>
      <c r="I272" s="274">
        <f t="shared" si="66"/>
        <v>0</v>
      </c>
      <c r="J272" s="275">
        <f t="shared" si="66"/>
        <v>0</v>
      </c>
      <c r="K272" s="276">
        <f t="shared" si="66"/>
        <v>0</v>
      </c>
      <c r="L272" s="310">
        <f t="shared" si="66"/>
        <v>0</v>
      </c>
      <c r="M272" s="7" t="str">
        <f t="shared" si="61"/>
        <v/>
      </c>
      <c r="N272" s="330"/>
    </row>
    <row r="273" spans="1:14" ht="18.75" hidden="1" customHeight="1">
      <c r="A273" s="23">
        <v>690</v>
      </c>
      <c r="B273" s="362"/>
      <c r="C273" s="279">
        <v>4901</v>
      </c>
      <c r="D273" s="364" t="s">
        <v>270</v>
      </c>
      <c r="E273" s="281">
        <f t="shared" ref="E273:L274" si="67">SUMIF($C$607:$C$12313,$C273,E$607:E$12313)</f>
        <v>0</v>
      </c>
      <c r="F273" s="282">
        <f t="shared" si="67"/>
        <v>0</v>
      </c>
      <c r="G273" s="283">
        <f t="shared" si="67"/>
        <v>0</v>
      </c>
      <c r="H273" s="284">
        <f t="shared" si="67"/>
        <v>0</v>
      </c>
      <c r="I273" s="282">
        <f t="shared" si="67"/>
        <v>0</v>
      </c>
      <c r="J273" s="283">
        <f t="shared" si="67"/>
        <v>0</v>
      </c>
      <c r="K273" s="284">
        <f t="shared" si="67"/>
        <v>0</v>
      </c>
      <c r="L273" s="281">
        <f t="shared" si="67"/>
        <v>0</v>
      </c>
      <c r="M273" s="7" t="str">
        <f t="shared" si="61"/>
        <v/>
      </c>
      <c r="N273" s="330"/>
    </row>
    <row r="274" spans="1:14" ht="18.75" hidden="1" customHeight="1">
      <c r="A274" s="23">
        <v>695</v>
      </c>
      <c r="B274" s="362"/>
      <c r="C274" s="285">
        <v>4902</v>
      </c>
      <c r="D274" s="301" t="s">
        <v>271</v>
      </c>
      <c r="E274" s="287">
        <f t="shared" si="67"/>
        <v>0</v>
      </c>
      <c r="F274" s="288">
        <f t="shared" si="67"/>
        <v>0</v>
      </c>
      <c r="G274" s="289">
        <f t="shared" si="67"/>
        <v>0</v>
      </c>
      <c r="H274" s="290">
        <f t="shared" si="67"/>
        <v>0</v>
      </c>
      <c r="I274" s="288">
        <f t="shared" si="67"/>
        <v>0</v>
      </c>
      <c r="J274" s="289">
        <f t="shared" si="67"/>
        <v>0</v>
      </c>
      <c r="K274" s="290">
        <f t="shared" si="67"/>
        <v>0</v>
      </c>
      <c r="L274" s="287">
        <f t="shared" si="67"/>
        <v>0</v>
      </c>
      <c r="M274" s="7" t="str">
        <f t="shared" si="61"/>
        <v/>
      </c>
      <c r="N274" s="277"/>
    </row>
    <row r="275" spans="1:14" s="41" customFormat="1" hidden="1">
      <c r="A275" s="22">
        <v>700</v>
      </c>
      <c r="B275" s="365">
        <v>5100</v>
      </c>
      <c r="C275" s="1777" t="s">
        <v>244</v>
      </c>
      <c r="D275" s="1778"/>
      <c r="E275" s="310">
        <f t="shared" ref="E275:L276" si="68">SUMIF($B$607:$B$12313,$B275,E$607:E$12313)</f>
        <v>0</v>
      </c>
      <c r="F275" s="274">
        <f t="shared" si="68"/>
        <v>0</v>
      </c>
      <c r="G275" s="275">
        <f t="shared" si="68"/>
        <v>0</v>
      </c>
      <c r="H275" s="276">
        <f t="shared" si="68"/>
        <v>0</v>
      </c>
      <c r="I275" s="274">
        <f t="shared" si="68"/>
        <v>0</v>
      </c>
      <c r="J275" s="275">
        <f t="shared" si="68"/>
        <v>0</v>
      </c>
      <c r="K275" s="276">
        <f t="shared" si="68"/>
        <v>0</v>
      </c>
      <c r="L275" s="310">
        <f t="shared" si="68"/>
        <v>0</v>
      </c>
      <c r="M275" s="7" t="str">
        <f t="shared" si="61"/>
        <v/>
      </c>
      <c r="N275" s="277"/>
    </row>
    <row r="276" spans="1:14" s="41" customFormat="1">
      <c r="A276" s="22">
        <v>710</v>
      </c>
      <c r="B276" s="365">
        <v>5200</v>
      </c>
      <c r="C276" s="1777" t="s">
        <v>245</v>
      </c>
      <c r="D276" s="1778"/>
      <c r="E276" s="310">
        <f t="shared" si="68"/>
        <v>71575</v>
      </c>
      <c r="F276" s="274">
        <f t="shared" si="68"/>
        <v>55136</v>
      </c>
      <c r="G276" s="275">
        <f t="shared" si="68"/>
        <v>16439</v>
      </c>
      <c r="H276" s="276">
        <f t="shared" si="68"/>
        <v>0</v>
      </c>
      <c r="I276" s="274">
        <f t="shared" si="68"/>
        <v>55136</v>
      </c>
      <c r="J276" s="275">
        <f t="shared" si="68"/>
        <v>16439</v>
      </c>
      <c r="K276" s="276">
        <f t="shared" si="68"/>
        <v>0</v>
      </c>
      <c r="L276" s="310">
        <f t="shared" si="68"/>
        <v>71575</v>
      </c>
      <c r="M276" s="7">
        <f t="shared" si="61"/>
        <v>1</v>
      </c>
      <c r="N276" s="277"/>
    </row>
    <row r="277" spans="1:14" s="42" customFormat="1" ht="18.75" customHeight="1">
      <c r="A277" s="23">
        <v>715</v>
      </c>
      <c r="B277" s="366"/>
      <c r="C277" s="367">
        <v>5201</v>
      </c>
      <c r="D277" s="368" t="s">
        <v>246</v>
      </c>
      <c r="E277" s="281">
        <f t="shared" ref="E277:L283" si="69">SUMIF($C$607:$C$12313,$C277,E$607:E$12313)</f>
        <v>1208</v>
      </c>
      <c r="F277" s="282">
        <f t="shared" si="69"/>
        <v>0</v>
      </c>
      <c r="G277" s="283">
        <f t="shared" si="69"/>
        <v>1208</v>
      </c>
      <c r="H277" s="284">
        <f t="shared" si="69"/>
        <v>0</v>
      </c>
      <c r="I277" s="282">
        <f t="shared" si="69"/>
        <v>0</v>
      </c>
      <c r="J277" s="283">
        <f t="shared" si="69"/>
        <v>1208</v>
      </c>
      <c r="K277" s="284">
        <f t="shared" si="69"/>
        <v>0</v>
      </c>
      <c r="L277" s="281">
        <f t="shared" si="69"/>
        <v>1208</v>
      </c>
      <c r="M277" s="7">
        <f t="shared" si="61"/>
        <v>1</v>
      </c>
      <c r="N277" s="277"/>
    </row>
    <row r="278" spans="1:14" s="42" customFormat="1" ht="18.75" hidden="1" customHeight="1">
      <c r="A278" s="23">
        <v>720</v>
      </c>
      <c r="B278" s="366"/>
      <c r="C278" s="369">
        <v>5202</v>
      </c>
      <c r="D278" s="370" t="s">
        <v>247</v>
      </c>
      <c r="E278" s="295">
        <f t="shared" si="69"/>
        <v>0</v>
      </c>
      <c r="F278" s="296">
        <f t="shared" si="69"/>
        <v>0</v>
      </c>
      <c r="G278" s="297">
        <f t="shared" si="69"/>
        <v>0</v>
      </c>
      <c r="H278" s="298">
        <f t="shared" si="69"/>
        <v>0</v>
      </c>
      <c r="I278" s="296">
        <f t="shared" si="69"/>
        <v>0</v>
      </c>
      <c r="J278" s="297">
        <f t="shared" si="69"/>
        <v>0</v>
      </c>
      <c r="K278" s="298">
        <f t="shared" si="69"/>
        <v>0</v>
      </c>
      <c r="L278" s="295">
        <f t="shared" si="69"/>
        <v>0</v>
      </c>
      <c r="M278" s="7" t="str">
        <f t="shared" si="61"/>
        <v/>
      </c>
      <c r="N278" s="277"/>
    </row>
    <row r="279" spans="1:14" s="42" customFormat="1" ht="18.75" customHeight="1">
      <c r="A279" s="23">
        <v>725</v>
      </c>
      <c r="B279" s="366"/>
      <c r="C279" s="369">
        <v>5203</v>
      </c>
      <c r="D279" s="370" t="s">
        <v>613</v>
      </c>
      <c r="E279" s="295">
        <f t="shared" si="69"/>
        <v>64235</v>
      </c>
      <c r="F279" s="296">
        <f t="shared" si="69"/>
        <v>50804</v>
      </c>
      <c r="G279" s="297">
        <f t="shared" si="69"/>
        <v>13431</v>
      </c>
      <c r="H279" s="298">
        <f t="shared" si="69"/>
        <v>0</v>
      </c>
      <c r="I279" s="296">
        <f t="shared" si="69"/>
        <v>50804</v>
      </c>
      <c r="J279" s="297">
        <f t="shared" si="69"/>
        <v>13431</v>
      </c>
      <c r="K279" s="298">
        <f t="shared" si="69"/>
        <v>0</v>
      </c>
      <c r="L279" s="295">
        <f t="shared" si="69"/>
        <v>64235</v>
      </c>
      <c r="M279" s="7">
        <f t="shared" si="61"/>
        <v>1</v>
      </c>
      <c r="N279" s="277"/>
    </row>
    <row r="280" spans="1:14" s="42" customFormat="1" ht="18.75" hidden="1" customHeight="1">
      <c r="A280" s="23">
        <v>730</v>
      </c>
      <c r="B280" s="366"/>
      <c r="C280" s="369">
        <v>5204</v>
      </c>
      <c r="D280" s="370" t="s">
        <v>614</v>
      </c>
      <c r="E280" s="295">
        <f t="shared" si="69"/>
        <v>0</v>
      </c>
      <c r="F280" s="296">
        <f t="shared" si="69"/>
        <v>0</v>
      </c>
      <c r="G280" s="297">
        <f t="shared" si="69"/>
        <v>0</v>
      </c>
      <c r="H280" s="298">
        <f t="shared" si="69"/>
        <v>0</v>
      </c>
      <c r="I280" s="296">
        <f t="shared" si="69"/>
        <v>0</v>
      </c>
      <c r="J280" s="297">
        <f t="shared" si="69"/>
        <v>0</v>
      </c>
      <c r="K280" s="298">
        <f t="shared" si="69"/>
        <v>0</v>
      </c>
      <c r="L280" s="295">
        <f t="shared" si="69"/>
        <v>0</v>
      </c>
      <c r="M280" s="7" t="str">
        <f t="shared" si="61"/>
        <v/>
      </c>
      <c r="N280" s="277"/>
    </row>
    <row r="281" spans="1:14" s="42" customFormat="1" ht="18.75" customHeight="1">
      <c r="A281" s="23">
        <v>735</v>
      </c>
      <c r="B281" s="366"/>
      <c r="C281" s="369">
        <v>5205</v>
      </c>
      <c r="D281" s="370" t="s">
        <v>615</v>
      </c>
      <c r="E281" s="295">
        <f t="shared" si="69"/>
        <v>6132</v>
      </c>
      <c r="F281" s="296">
        <f t="shared" si="69"/>
        <v>4332</v>
      </c>
      <c r="G281" s="297">
        <f t="shared" si="69"/>
        <v>1800</v>
      </c>
      <c r="H281" s="298">
        <f t="shared" si="69"/>
        <v>0</v>
      </c>
      <c r="I281" s="296">
        <f t="shared" si="69"/>
        <v>4332</v>
      </c>
      <c r="J281" s="297">
        <f t="shared" si="69"/>
        <v>1800</v>
      </c>
      <c r="K281" s="298">
        <f t="shared" si="69"/>
        <v>0</v>
      </c>
      <c r="L281" s="295">
        <f t="shared" si="69"/>
        <v>6132</v>
      </c>
      <c r="M281" s="7">
        <f t="shared" si="61"/>
        <v>1</v>
      </c>
      <c r="N281" s="277"/>
    </row>
    <row r="282" spans="1:14" s="42" customFormat="1" ht="18.75" hidden="1" customHeight="1">
      <c r="A282" s="23">
        <v>740</v>
      </c>
      <c r="B282" s="366"/>
      <c r="C282" s="369">
        <v>5206</v>
      </c>
      <c r="D282" s="370" t="s">
        <v>616</v>
      </c>
      <c r="E282" s="295">
        <f t="shared" si="69"/>
        <v>0</v>
      </c>
      <c r="F282" s="296">
        <f t="shared" si="69"/>
        <v>0</v>
      </c>
      <c r="G282" s="297">
        <f t="shared" si="69"/>
        <v>0</v>
      </c>
      <c r="H282" s="298">
        <f t="shared" si="69"/>
        <v>0</v>
      </c>
      <c r="I282" s="296">
        <f t="shared" si="69"/>
        <v>0</v>
      </c>
      <c r="J282" s="297">
        <f t="shared" si="69"/>
        <v>0</v>
      </c>
      <c r="K282" s="298">
        <f t="shared" si="69"/>
        <v>0</v>
      </c>
      <c r="L282" s="295">
        <f t="shared" si="69"/>
        <v>0</v>
      </c>
      <c r="M282" s="7" t="str">
        <f t="shared" si="61"/>
        <v/>
      </c>
      <c r="N282" s="277"/>
    </row>
    <row r="283" spans="1:14" s="42" customFormat="1" ht="18.75" hidden="1" customHeight="1">
      <c r="A283" s="23">
        <v>745</v>
      </c>
      <c r="B283" s="366"/>
      <c r="C283" s="371">
        <v>5219</v>
      </c>
      <c r="D283" s="372" t="s">
        <v>617</v>
      </c>
      <c r="E283" s="287">
        <f t="shared" si="69"/>
        <v>0</v>
      </c>
      <c r="F283" s="288">
        <f t="shared" si="69"/>
        <v>0</v>
      </c>
      <c r="G283" s="289">
        <f t="shared" si="69"/>
        <v>0</v>
      </c>
      <c r="H283" s="290">
        <f t="shared" si="69"/>
        <v>0</v>
      </c>
      <c r="I283" s="288">
        <f t="shared" si="69"/>
        <v>0</v>
      </c>
      <c r="J283" s="289">
        <f t="shared" si="69"/>
        <v>0</v>
      </c>
      <c r="K283" s="290">
        <f t="shared" si="69"/>
        <v>0</v>
      </c>
      <c r="L283" s="287">
        <f t="shared" si="69"/>
        <v>0</v>
      </c>
      <c r="M283" s="7" t="str">
        <f t="shared" si="61"/>
        <v/>
      </c>
      <c r="N283" s="277"/>
    </row>
    <row r="284" spans="1:14" s="41" customFormat="1" hidden="1">
      <c r="A284" s="22">
        <v>750</v>
      </c>
      <c r="B284" s="365">
        <v>5300</v>
      </c>
      <c r="C284" s="1777" t="s">
        <v>618</v>
      </c>
      <c r="D284" s="1778"/>
      <c r="E284" s="310">
        <f t="shared" ref="E284:L284" si="70">SUMIF($B$607:$B$12313,$B284,E$607:E$12313)</f>
        <v>0</v>
      </c>
      <c r="F284" s="274">
        <f t="shared" si="70"/>
        <v>0</v>
      </c>
      <c r="G284" s="275">
        <f t="shared" si="70"/>
        <v>0</v>
      </c>
      <c r="H284" s="276">
        <f t="shared" si="70"/>
        <v>0</v>
      </c>
      <c r="I284" s="274">
        <f t="shared" si="70"/>
        <v>0</v>
      </c>
      <c r="J284" s="275">
        <f t="shared" si="70"/>
        <v>0</v>
      </c>
      <c r="K284" s="276">
        <f t="shared" si="70"/>
        <v>0</v>
      </c>
      <c r="L284" s="310">
        <f t="shared" si="70"/>
        <v>0</v>
      </c>
      <c r="M284" s="7" t="str">
        <f t="shared" si="61"/>
        <v/>
      </c>
      <c r="N284" s="277"/>
    </row>
    <row r="285" spans="1:14" s="42" customFormat="1" ht="18.75" hidden="1" customHeight="1">
      <c r="A285" s="23">
        <v>755</v>
      </c>
      <c r="B285" s="366"/>
      <c r="C285" s="367">
        <v>5301</v>
      </c>
      <c r="D285" s="368" t="s">
        <v>303</v>
      </c>
      <c r="E285" s="281">
        <f t="shared" ref="E285:L286" si="71">SUMIF($C$607:$C$12313,$C285,E$607:E$12313)</f>
        <v>0</v>
      </c>
      <c r="F285" s="282">
        <f t="shared" si="71"/>
        <v>0</v>
      </c>
      <c r="G285" s="283">
        <f t="shared" si="71"/>
        <v>0</v>
      </c>
      <c r="H285" s="284">
        <f t="shared" si="71"/>
        <v>0</v>
      </c>
      <c r="I285" s="282">
        <f t="shared" si="71"/>
        <v>0</v>
      </c>
      <c r="J285" s="283">
        <f t="shared" si="71"/>
        <v>0</v>
      </c>
      <c r="K285" s="284">
        <f t="shared" si="71"/>
        <v>0</v>
      </c>
      <c r="L285" s="281">
        <f t="shared" si="71"/>
        <v>0</v>
      </c>
      <c r="M285" s="7" t="str">
        <f t="shared" si="61"/>
        <v/>
      </c>
      <c r="N285" s="277"/>
    </row>
    <row r="286" spans="1:14" s="42" customFormat="1" ht="18.75" hidden="1" customHeight="1">
      <c r="A286" s="23">
        <v>760</v>
      </c>
      <c r="B286" s="366"/>
      <c r="C286" s="371">
        <v>5309</v>
      </c>
      <c r="D286" s="372" t="s">
        <v>619</v>
      </c>
      <c r="E286" s="287">
        <f t="shared" si="71"/>
        <v>0</v>
      </c>
      <c r="F286" s="288">
        <f t="shared" si="71"/>
        <v>0</v>
      </c>
      <c r="G286" s="289">
        <f t="shared" si="71"/>
        <v>0</v>
      </c>
      <c r="H286" s="290">
        <f t="shared" si="71"/>
        <v>0</v>
      </c>
      <c r="I286" s="288">
        <f t="shared" si="71"/>
        <v>0</v>
      </c>
      <c r="J286" s="289">
        <f t="shared" si="71"/>
        <v>0</v>
      </c>
      <c r="K286" s="290">
        <f t="shared" si="71"/>
        <v>0</v>
      </c>
      <c r="L286" s="287">
        <f t="shared" si="71"/>
        <v>0</v>
      </c>
      <c r="M286" s="7" t="str">
        <f t="shared" si="61"/>
        <v/>
      </c>
      <c r="N286" s="277"/>
    </row>
    <row r="287" spans="1:14" s="41" customFormat="1" hidden="1">
      <c r="A287" s="22">
        <v>765</v>
      </c>
      <c r="B287" s="365">
        <v>5400</v>
      </c>
      <c r="C287" s="1777" t="s">
        <v>680</v>
      </c>
      <c r="D287" s="1778"/>
      <c r="E287" s="310">
        <f t="shared" ref="E287:L288" si="72">SUMIF($B$607:$B$12313,$B287,E$607:E$12313)</f>
        <v>0</v>
      </c>
      <c r="F287" s="274">
        <f t="shared" si="72"/>
        <v>0</v>
      </c>
      <c r="G287" s="275">
        <f t="shared" si="72"/>
        <v>0</v>
      </c>
      <c r="H287" s="276">
        <f t="shared" si="72"/>
        <v>0</v>
      </c>
      <c r="I287" s="274">
        <f t="shared" si="72"/>
        <v>0</v>
      </c>
      <c r="J287" s="275">
        <f t="shared" si="72"/>
        <v>0</v>
      </c>
      <c r="K287" s="276">
        <f t="shared" si="72"/>
        <v>0</v>
      </c>
      <c r="L287" s="310">
        <f t="shared" si="72"/>
        <v>0</v>
      </c>
      <c r="M287" s="7" t="str">
        <f t="shared" si="61"/>
        <v/>
      </c>
      <c r="N287" s="277"/>
    </row>
    <row r="288" spans="1:14" s="15" customFormat="1" hidden="1">
      <c r="A288" s="22">
        <v>775</v>
      </c>
      <c r="B288" s="272">
        <v>5500</v>
      </c>
      <c r="C288" s="1773" t="s">
        <v>681</v>
      </c>
      <c r="D288" s="1774"/>
      <c r="E288" s="310">
        <f t="shared" si="72"/>
        <v>0</v>
      </c>
      <c r="F288" s="274">
        <f t="shared" si="72"/>
        <v>0</v>
      </c>
      <c r="G288" s="275">
        <f t="shared" si="72"/>
        <v>0</v>
      </c>
      <c r="H288" s="276">
        <f t="shared" si="72"/>
        <v>0</v>
      </c>
      <c r="I288" s="274">
        <f t="shared" si="72"/>
        <v>0</v>
      </c>
      <c r="J288" s="275">
        <f t="shared" si="72"/>
        <v>0</v>
      </c>
      <c r="K288" s="276">
        <f t="shared" si="72"/>
        <v>0</v>
      </c>
      <c r="L288" s="310">
        <f t="shared" si="72"/>
        <v>0</v>
      </c>
      <c r="M288" s="7" t="str">
        <f t="shared" si="61"/>
        <v/>
      </c>
      <c r="N288" s="277"/>
    </row>
    <row r="289" spans="1:56" ht="18.75" hidden="1" customHeight="1">
      <c r="A289" s="23">
        <v>780</v>
      </c>
      <c r="B289" s="362"/>
      <c r="C289" s="279">
        <v>5501</v>
      </c>
      <c r="D289" s="311" t="s">
        <v>682</v>
      </c>
      <c r="E289" s="281">
        <f t="shared" ref="E289:L292" si="73">SUMIF($C$607:$C$12313,$C289,E$607:E$12313)</f>
        <v>0</v>
      </c>
      <c r="F289" s="282">
        <f t="shared" si="73"/>
        <v>0</v>
      </c>
      <c r="G289" s="283">
        <f t="shared" si="73"/>
        <v>0</v>
      </c>
      <c r="H289" s="284">
        <f t="shared" si="73"/>
        <v>0</v>
      </c>
      <c r="I289" s="282">
        <f t="shared" si="73"/>
        <v>0</v>
      </c>
      <c r="J289" s="283">
        <f t="shared" si="73"/>
        <v>0</v>
      </c>
      <c r="K289" s="284">
        <f t="shared" si="73"/>
        <v>0</v>
      </c>
      <c r="L289" s="281">
        <f t="shared" si="73"/>
        <v>0</v>
      </c>
      <c r="M289" s="7" t="str">
        <f t="shared" si="61"/>
        <v/>
      </c>
      <c r="N289" s="277"/>
    </row>
    <row r="290" spans="1:56" ht="18.75" hidden="1" customHeight="1">
      <c r="A290" s="23">
        <v>785</v>
      </c>
      <c r="B290" s="362"/>
      <c r="C290" s="293">
        <v>5502</v>
      </c>
      <c r="D290" s="294" t="s">
        <v>683</v>
      </c>
      <c r="E290" s="295">
        <f t="shared" si="73"/>
        <v>0</v>
      </c>
      <c r="F290" s="296">
        <f t="shared" si="73"/>
        <v>0</v>
      </c>
      <c r="G290" s="297">
        <f t="shared" si="73"/>
        <v>0</v>
      </c>
      <c r="H290" s="298">
        <f t="shared" si="73"/>
        <v>0</v>
      </c>
      <c r="I290" s="296">
        <f t="shared" si="73"/>
        <v>0</v>
      </c>
      <c r="J290" s="297">
        <f t="shared" si="73"/>
        <v>0</v>
      </c>
      <c r="K290" s="298">
        <f t="shared" si="73"/>
        <v>0</v>
      </c>
      <c r="L290" s="295">
        <f t="shared" si="73"/>
        <v>0</v>
      </c>
      <c r="M290" s="7" t="str">
        <f t="shared" si="61"/>
        <v/>
      </c>
      <c r="N290" s="277"/>
    </row>
    <row r="291" spans="1:56" ht="18.75" hidden="1" customHeight="1">
      <c r="A291" s="23">
        <v>790</v>
      </c>
      <c r="B291" s="362"/>
      <c r="C291" s="293">
        <v>5503</v>
      </c>
      <c r="D291" s="363" t="s">
        <v>684</v>
      </c>
      <c r="E291" s="295">
        <f t="shared" si="73"/>
        <v>0</v>
      </c>
      <c r="F291" s="296">
        <f t="shared" si="73"/>
        <v>0</v>
      </c>
      <c r="G291" s="297">
        <f t="shared" si="73"/>
        <v>0</v>
      </c>
      <c r="H291" s="298">
        <f t="shared" si="73"/>
        <v>0</v>
      </c>
      <c r="I291" s="296">
        <f t="shared" si="73"/>
        <v>0</v>
      </c>
      <c r="J291" s="297">
        <f t="shared" si="73"/>
        <v>0</v>
      </c>
      <c r="K291" s="298">
        <f t="shared" si="73"/>
        <v>0</v>
      </c>
      <c r="L291" s="295">
        <f t="shared" si="73"/>
        <v>0</v>
      </c>
      <c r="M291" s="7" t="str">
        <f t="shared" si="61"/>
        <v/>
      </c>
      <c r="N291" s="277"/>
    </row>
    <row r="292" spans="1:56" ht="18.75" hidden="1" customHeight="1">
      <c r="A292" s="23">
        <v>795</v>
      </c>
      <c r="B292" s="362"/>
      <c r="C292" s="285">
        <v>5504</v>
      </c>
      <c r="D292" s="339" t="s">
        <v>685</v>
      </c>
      <c r="E292" s="287">
        <f t="shared" si="73"/>
        <v>0</v>
      </c>
      <c r="F292" s="288">
        <f t="shared" si="73"/>
        <v>0</v>
      </c>
      <c r="G292" s="289">
        <f t="shared" si="73"/>
        <v>0</v>
      </c>
      <c r="H292" s="290">
        <f t="shared" si="73"/>
        <v>0</v>
      </c>
      <c r="I292" s="288">
        <f t="shared" si="73"/>
        <v>0</v>
      </c>
      <c r="J292" s="289">
        <f t="shared" si="73"/>
        <v>0</v>
      </c>
      <c r="K292" s="290">
        <f t="shared" si="73"/>
        <v>0</v>
      </c>
      <c r="L292" s="287">
        <f t="shared" si="73"/>
        <v>0</v>
      </c>
      <c r="M292" s="7" t="str">
        <f t="shared" si="61"/>
        <v/>
      </c>
      <c r="N292" s="277"/>
    </row>
    <row r="293" spans="1:56" s="41" customFormat="1" ht="18.75" hidden="1" customHeight="1">
      <c r="A293" s="22">
        <v>805</v>
      </c>
      <c r="B293" s="365">
        <v>5700</v>
      </c>
      <c r="C293" s="1779" t="s">
        <v>908</v>
      </c>
      <c r="D293" s="1780"/>
      <c r="E293" s="310">
        <f t="shared" ref="E293:L293" si="74">SUMIF($B$607:$B$12313,$B293,E$607:E$12313)</f>
        <v>0</v>
      </c>
      <c r="F293" s="274">
        <f t="shared" si="74"/>
        <v>0</v>
      </c>
      <c r="G293" s="275">
        <f t="shared" si="74"/>
        <v>0</v>
      </c>
      <c r="H293" s="276">
        <f t="shared" si="74"/>
        <v>0</v>
      </c>
      <c r="I293" s="274">
        <f t="shared" si="74"/>
        <v>0</v>
      </c>
      <c r="J293" s="275">
        <f t="shared" si="74"/>
        <v>0</v>
      </c>
      <c r="K293" s="276">
        <f t="shared" si="74"/>
        <v>0</v>
      </c>
      <c r="L293" s="310">
        <f t="shared" si="74"/>
        <v>0</v>
      </c>
      <c r="M293" s="7" t="str">
        <f t="shared" si="61"/>
        <v/>
      </c>
      <c r="N293" s="277"/>
    </row>
    <row r="294" spans="1:56" s="42" customFormat="1" ht="18.75" hidden="1" customHeight="1">
      <c r="A294" s="23">
        <v>810</v>
      </c>
      <c r="B294" s="366"/>
      <c r="C294" s="367">
        <v>5701</v>
      </c>
      <c r="D294" s="368" t="s">
        <v>686</v>
      </c>
      <c r="E294" s="281">
        <f t="shared" ref="E294:L296" si="75">SUMIF($C$607:$C$12313,$C294,E$607:E$12313)</f>
        <v>0</v>
      </c>
      <c r="F294" s="282">
        <f t="shared" si="75"/>
        <v>0</v>
      </c>
      <c r="G294" s="283">
        <f t="shared" si="75"/>
        <v>0</v>
      </c>
      <c r="H294" s="284">
        <f t="shared" si="75"/>
        <v>0</v>
      </c>
      <c r="I294" s="282">
        <f t="shared" si="75"/>
        <v>0</v>
      </c>
      <c r="J294" s="283">
        <f t="shared" si="75"/>
        <v>0</v>
      </c>
      <c r="K294" s="284">
        <f t="shared" si="75"/>
        <v>0</v>
      </c>
      <c r="L294" s="281">
        <f t="shared" si="75"/>
        <v>0</v>
      </c>
      <c r="M294" s="7" t="str">
        <f t="shared" si="61"/>
        <v/>
      </c>
      <c r="N294" s="277"/>
    </row>
    <row r="295" spans="1:56" s="42" customFormat="1" ht="18.75" hidden="1" customHeight="1">
      <c r="A295" s="23">
        <v>815</v>
      </c>
      <c r="B295" s="366"/>
      <c r="C295" s="373">
        <v>5702</v>
      </c>
      <c r="D295" s="374" t="s">
        <v>687</v>
      </c>
      <c r="E295" s="314">
        <f t="shared" si="75"/>
        <v>0</v>
      </c>
      <c r="F295" s="315">
        <f t="shared" si="75"/>
        <v>0</v>
      </c>
      <c r="G295" s="316">
        <f t="shared" si="75"/>
        <v>0</v>
      </c>
      <c r="H295" s="317">
        <f t="shared" si="75"/>
        <v>0</v>
      </c>
      <c r="I295" s="315">
        <f t="shared" si="75"/>
        <v>0</v>
      </c>
      <c r="J295" s="316">
        <f t="shared" si="75"/>
        <v>0</v>
      </c>
      <c r="K295" s="317">
        <f t="shared" si="75"/>
        <v>0</v>
      </c>
      <c r="L295" s="314">
        <f t="shared" si="75"/>
        <v>0</v>
      </c>
      <c r="M295" s="7" t="str">
        <f t="shared" si="61"/>
        <v/>
      </c>
      <c r="N295" s="277"/>
    </row>
    <row r="296" spans="1:56" s="35" customFormat="1" ht="18.75" hidden="1" customHeight="1">
      <c r="A296" s="28">
        <v>525</v>
      </c>
      <c r="B296" s="292"/>
      <c r="C296" s="375">
        <v>4071</v>
      </c>
      <c r="D296" s="376" t="s">
        <v>688</v>
      </c>
      <c r="E296" s="377">
        <f t="shared" si="75"/>
        <v>0</v>
      </c>
      <c r="F296" s="378">
        <f t="shared" si="75"/>
        <v>0</v>
      </c>
      <c r="G296" s="379">
        <f t="shared" si="75"/>
        <v>0</v>
      </c>
      <c r="H296" s="380">
        <f t="shared" si="75"/>
        <v>0</v>
      </c>
      <c r="I296" s="378">
        <f t="shared" si="75"/>
        <v>0</v>
      </c>
      <c r="J296" s="379">
        <f t="shared" si="75"/>
        <v>0</v>
      </c>
      <c r="K296" s="380">
        <f t="shared" si="75"/>
        <v>0</v>
      </c>
      <c r="L296" s="377">
        <f t="shared" si="75"/>
        <v>0</v>
      </c>
      <c r="M296" s="7" t="str">
        <f t="shared" si="61"/>
        <v/>
      </c>
      <c r="N296" s="277"/>
      <c r="O296" s="31"/>
      <c r="P296" s="32"/>
      <c r="Q296" s="32"/>
      <c r="R296" s="31"/>
      <c r="S296" s="32"/>
      <c r="T296" s="32"/>
      <c r="U296" s="31"/>
      <c r="V296" s="33"/>
      <c r="W296" s="33"/>
      <c r="X296" s="29"/>
      <c r="Y296" s="32"/>
      <c r="Z296" s="32"/>
      <c r="AA296" s="31"/>
      <c r="AB296" s="32"/>
      <c r="AC296" s="32"/>
      <c r="AD296" s="31"/>
      <c r="AE296" s="32"/>
      <c r="AF296" s="32"/>
      <c r="AG296" s="31"/>
      <c r="AH296" s="32"/>
      <c r="AI296" s="32"/>
      <c r="AJ296" s="31"/>
      <c r="AK296" s="32"/>
      <c r="AL296" s="32"/>
      <c r="AM296" s="34"/>
      <c r="AN296" s="32"/>
      <c r="AO296" s="32"/>
      <c r="AP296" s="31"/>
      <c r="AQ296" s="32"/>
      <c r="AR296" s="32"/>
      <c r="AS296" s="31"/>
      <c r="AT296" s="32"/>
      <c r="AU296" s="31"/>
      <c r="AV296" s="34"/>
      <c r="AW296" s="31"/>
      <c r="AX296" s="31"/>
      <c r="AY296" s="32"/>
      <c r="AZ296" s="32"/>
      <c r="BA296" s="31"/>
      <c r="BB296" s="32"/>
      <c r="BC296" s="2"/>
      <c r="BD296" s="32"/>
    </row>
    <row r="297" spans="1:56" s="15" customFormat="1" hidden="1">
      <c r="A297" s="22">
        <v>820</v>
      </c>
      <c r="B297" s="381">
        <v>98</v>
      </c>
      <c r="C297" s="1775" t="s">
        <v>689</v>
      </c>
      <c r="D297" s="1776"/>
      <c r="E297" s="382">
        <f t="shared" ref="E297:L297" si="76">SUMIF($B$607:$B$12313,$B297,E$607:E$12313)</f>
        <v>0</v>
      </c>
      <c r="F297" s="383">
        <f t="shared" si="76"/>
        <v>0</v>
      </c>
      <c r="G297" s="384">
        <f t="shared" si="76"/>
        <v>0</v>
      </c>
      <c r="H297" s="385">
        <f t="shared" si="76"/>
        <v>0</v>
      </c>
      <c r="I297" s="383">
        <f t="shared" si="76"/>
        <v>0</v>
      </c>
      <c r="J297" s="384">
        <f t="shared" si="76"/>
        <v>0</v>
      </c>
      <c r="K297" s="385">
        <f t="shared" si="76"/>
        <v>0</v>
      </c>
      <c r="L297" s="382">
        <f t="shared" si="76"/>
        <v>0</v>
      </c>
      <c r="M297" s="7" t="str">
        <f t="shared" si="61"/>
        <v/>
      </c>
      <c r="N297" s="277"/>
    </row>
    <row r="298" spans="1:56" ht="8.25" hidden="1" customHeight="1">
      <c r="A298" s="23">
        <v>821</v>
      </c>
      <c r="B298" s="386"/>
      <c r="C298" s="387"/>
      <c r="D298" s="388"/>
      <c r="E298" s="217"/>
      <c r="F298" s="218"/>
      <c r="G298" s="218"/>
      <c r="H298" s="389"/>
      <c r="I298" s="218"/>
      <c r="J298" s="218"/>
      <c r="K298" s="389"/>
      <c r="L298" s="217"/>
      <c r="M298" s="7" t="str">
        <f t="shared" si="61"/>
        <v/>
      </c>
      <c r="N298" s="277"/>
    </row>
    <row r="299" spans="1:56" ht="8.25" hidden="1" customHeight="1">
      <c r="A299" s="23">
        <v>822</v>
      </c>
      <c r="B299" s="390"/>
      <c r="C299" s="391"/>
      <c r="D299" s="388"/>
      <c r="E299" s="217"/>
      <c r="F299" s="218"/>
      <c r="G299" s="218"/>
      <c r="H299" s="389"/>
      <c r="I299" s="218"/>
      <c r="J299" s="218"/>
      <c r="K299" s="389"/>
      <c r="L299" s="217"/>
      <c r="M299" s="7" t="str">
        <f t="shared" si="61"/>
        <v/>
      </c>
      <c r="N299" s="330"/>
    </row>
    <row r="300" spans="1:56" ht="8.25" hidden="1" customHeight="1">
      <c r="A300" s="23">
        <v>823</v>
      </c>
      <c r="B300" s="390"/>
      <c r="C300" s="391"/>
      <c r="D300" s="388"/>
      <c r="E300" s="217"/>
      <c r="F300" s="218"/>
      <c r="G300" s="218"/>
      <c r="H300" s="389"/>
      <c r="I300" s="218"/>
      <c r="J300" s="218"/>
      <c r="K300" s="389"/>
      <c r="L300" s="217"/>
      <c r="M300" s="7" t="str">
        <f t="shared" si="61"/>
        <v/>
      </c>
      <c r="N300" s="330"/>
    </row>
    <row r="301" spans="1:56" ht="20.25" customHeight="1" thickBot="1">
      <c r="A301" s="23">
        <v>825</v>
      </c>
      <c r="B301" s="392" t="s">
        <v>901</v>
      </c>
      <c r="C301" s="393" t="s">
        <v>735</v>
      </c>
      <c r="D301" s="394" t="s">
        <v>909</v>
      </c>
      <c r="E301" s="395">
        <f t="shared" ref="E301:L301" si="77">SUMIF($C$607:$C$12313,$C301,E$607:E$12313)</f>
        <v>753296</v>
      </c>
      <c r="F301" s="396">
        <f t="shared" si="77"/>
        <v>680921</v>
      </c>
      <c r="G301" s="397">
        <f t="shared" si="77"/>
        <v>72375</v>
      </c>
      <c r="H301" s="398">
        <f t="shared" si="77"/>
        <v>0</v>
      </c>
      <c r="I301" s="396">
        <f t="shared" si="77"/>
        <v>646268</v>
      </c>
      <c r="J301" s="397">
        <f t="shared" si="77"/>
        <v>72375</v>
      </c>
      <c r="K301" s="398">
        <f t="shared" si="77"/>
        <v>0</v>
      </c>
      <c r="L301" s="395">
        <f t="shared" si="77"/>
        <v>718643</v>
      </c>
      <c r="M301" s="7">
        <v>1</v>
      </c>
      <c r="N301" s="257"/>
    </row>
    <row r="302" spans="1:56" ht="13.5" customHeight="1" thickTop="1">
      <c r="A302" s="23"/>
      <c r="B302" s="214"/>
      <c r="C302" s="399"/>
      <c r="D302" s="229"/>
      <c r="E302" s="228"/>
      <c r="F302" s="103"/>
      <c r="G302" s="103"/>
      <c r="H302" s="228"/>
      <c r="I302" s="103"/>
      <c r="J302" s="228"/>
      <c r="K302" s="228"/>
      <c r="L302" s="103"/>
      <c r="M302" s="7">
        <v>1</v>
      </c>
      <c r="N302" s="257"/>
    </row>
    <row r="303" spans="1:56">
      <c r="A303" s="23"/>
      <c r="B303" s="228"/>
      <c r="C303" s="391"/>
      <c r="D303" s="400"/>
      <c r="E303" s="237"/>
      <c r="F303" s="223"/>
      <c r="G303" s="223"/>
      <c r="H303" s="237"/>
      <c r="I303" s="223"/>
      <c r="J303" s="237"/>
      <c r="K303" s="237"/>
      <c r="L303" s="223"/>
      <c r="M303" s="7">
        <v>1</v>
      </c>
      <c r="N303" s="257"/>
    </row>
    <row r="304" spans="1:56">
      <c r="A304" s="23"/>
      <c r="B304" s="401"/>
      <c r="C304" s="402"/>
      <c r="D304" s="403"/>
      <c r="E304" s="404"/>
      <c r="F304" s="404"/>
      <c r="G304" s="404"/>
      <c r="H304" s="404"/>
      <c r="I304" s="404"/>
      <c r="J304" s="404"/>
      <c r="K304" s="404"/>
      <c r="L304" s="404"/>
      <c r="M304" s="7">
        <v>1</v>
      </c>
      <c r="N304" s="257"/>
    </row>
    <row r="305" spans="1:14" ht="0.9" hidden="1" customHeight="1">
      <c r="A305" s="23"/>
      <c r="B305" s="80"/>
      <c r="C305" s="80"/>
      <c r="D305" s="81"/>
      <c r="E305" s="82"/>
      <c r="F305" s="82"/>
      <c r="G305" s="82"/>
      <c r="H305" s="82"/>
      <c r="I305" s="82"/>
      <c r="J305" s="82"/>
      <c r="K305" s="82"/>
      <c r="L305" s="82"/>
      <c r="M305" s="80"/>
    </row>
    <row r="306" spans="1:14" ht="0.9" hidden="1" customHeight="1">
      <c r="A306" s="23"/>
      <c r="B306" s="1827"/>
      <c r="C306" s="1822"/>
      <c r="D306" s="1822"/>
      <c r="E306" s="82"/>
      <c r="F306" s="82"/>
      <c r="G306" s="82"/>
      <c r="H306" s="82"/>
      <c r="I306" s="82"/>
      <c r="J306" s="82"/>
      <c r="K306" s="82"/>
      <c r="L306" s="82"/>
      <c r="M306" s="80"/>
    </row>
    <row r="307" spans="1:14" ht="0.9" hidden="1" customHeight="1">
      <c r="A307" s="23"/>
      <c r="B307" s="80"/>
      <c r="C307" s="80"/>
      <c r="D307" s="81"/>
      <c r="E307" s="83"/>
      <c r="F307" s="83"/>
      <c r="G307" s="82"/>
      <c r="H307" s="82"/>
      <c r="I307" s="83"/>
      <c r="J307" s="82"/>
      <c r="K307" s="82"/>
      <c r="L307" s="82"/>
      <c r="M307" s="80"/>
    </row>
    <row r="308" spans="1:14" ht="0.9" hidden="1" customHeight="1">
      <c r="A308" s="23"/>
      <c r="B308" s="1821"/>
      <c r="C308" s="1822"/>
      <c r="D308" s="1822"/>
      <c r="E308" s="84"/>
      <c r="F308" s="85"/>
      <c r="G308" s="82"/>
      <c r="H308" s="82"/>
      <c r="I308" s="85"/>
      <c r="J308" s="82"/>
      <c r="K308" s="82"/>
      <c r="L308" s="82"/>
      <c r="M308" s="80"/>
    </row>
    <row r="309" spans="1:14" ht="0.9" hidden="1" customHeight="1">
      <c r="A309" s="23"/>
      <c r="B309" s="86"/>
      <c r="C309" s="80"/>
      <c r="D309" s="81"/>
      <c r="E309" s="82"/>
      <c r="F309" s="87"/>
      <c r="G309" s="82"/>
      <c r="H309" s="82"/>
      <c r="I309" s="87"/>
      <c r="J309" s="82"/>
      <c r="K309" s="82"/>
      <c r="L309" s="82"/>
      <c r="M309" s="80"/>
    </row>
    <row r="310" spans="1:14" ht="0.9" hidden="1" customHeight="1">
      <c r="A310" s="23"/>
      <c r="B310" s="86"/>
      <c r="C310" s="80"/>
      <c r="D310" s="81"/>
      <c r="E310" s="88"/>
      <c r="F310" s="82"/>
      <c r="G310" s="82"/>
      <c r="H310" s="82"/>
      <c r="I310" s="82"/>
      <c r="J310" s="82"/>
      <c r="K310" s="82"/>
      <c r="L310" s="82"/>
      <c r="M310" s="80"/>
    </row>
    <row r="311" spans="1:14" ht="0.9" hidden="1" customHeight="1">
      <c r="A311" s="23"/>
      <c r="B311" s="1821"/>
      <c r="C311" s="1822"/>
      <c r="D311" s="1822"/>
      <c r="E311" s="82"/>
      <c r="F311" s="89"/>
      <c r="G311" s="82"/>
      <c r="H311" s="82"/>
      <c r="I311" s="89"/>
      <c r="J311" s="82"/>
      <c r="K311" s="82"/>
      <c r="L311" s="82"/>
      <c r="M311" s="80"/>
    </row>
    <row r="312" spans="1:14" ht="0.9" hidden="1" customHeight="1">
      <c r="A312" s="23"/>
      <c r="B312" s="86"/>
      <c r="C312" s="80"/>
      <c r="D312" s="81"/>
      <c r="E312" s="88"/>
      <c r="F312" s="82"/>
      <c r="G312" s="82"/>
      <c r="H312" s="82"/>
      <c r="I312" s="82"/>
      <c r="J312" s="82"/>
      <c r="K312" s="82"/>
      <c r="L312" s="82"/>
      <c r="M312" s="80"/>
    </row>
    <row r="313" spans="1:14" ht="0.9" hidden="1" customHeight="1">
      <c r="A313" s="23"/>
      <c r="B313" s="86"/>
      <c r="C313" s="80"/>
      <c r="D313" s="90"/>
      <c r="E313" s="89"/>
      <c r="F313" s="91"/>
      <c r="G313" s="91"/>
      <c r="H313" s="91"/>
      <c r="I313" s="91"/>
      <c r="J313" s="91"/>
      <c r="K313" s="91"/>
      <c r="L313" s="91"/>
      <c r="M313" s="80"/>
    </row>
    <row r="314" spans="1:14" ht="0.9" hidden="1" customHeight="1">
      <c r="A314" s="23"/>
      <c r="B314" s="80"/>
      <c r="C314" s="80"/>
      <c r="D314" s="81"/>
      <c r="E314" s="82"/>
      <c r="F314" s="82"/>
      <c r="G314" s="82"/>
      <c r="H314" s="82"/>
      <c r="I314" s="82"/>
      <c r="J314" s="82"/>
      <c r="K314" s="82"/>
      <c r="L314" s="82"/>
      <c r="M314" s="80"/>
    </row>
    <row r="315" spans="1:14" ht="0.9" hidden="1" customHeight="1">
      <c r="A315" s="23"/>
      <c r="B315" s="92"/>
      <c r="C315" s="80"/>
      <c r="D315" s="93"/>
      <c r="E315" s="82"/>
      <c r="F315" s="88"/>
      <c r="G315" s="91"/>
      <c r="H315" s="91"/>
      <c r="I315" s="88"/>
      <c r="J315" s="91"/>
      <c r="K315" s="91"/>
      <c r="L315" s="91"/>
      <c r="M315" s="80"/>
    </row>
    <row r="316" spans="1:14" s="17" customFormat="1" ht="0.9" hidden="1" customHeight="1">
      <c r="A316" s="25"/>
      <c r="B316" s="94"/>
      <c r="C316" s="95"/>
      <c r="D316" s="96"/>
      <c r="E316" s="97"/>
      <c r="F316" s="97"/>
      <c r="G316" s="91"/>
      <c r="H316" s="91"/>
      <c r="I316" s="97"/>
      <c r="J316" s="91"/>
      <c r="K316" s="91"/>
      <c r="L316" s="91"/>
      <c r="M316" s="80"/>
      <c r="N316" s="8"/>
    </row>
    <row r="317" spans="1:14" s="17" customFormat="1" ht="0.9" hidden="1" customHeight="1">
      <c r="A317" s="25">
        <v>905</v>
      </c>
      <c r="B317" s="94"/>
      <c r="C317" s="95"/>
      <c r="D317" s="96"/>
      <c r="E317" s="98"/>
      <c r="F317" s="98"/>
      <c r="G317" s="91"/>
      <c r="H317" s="91"/>
      <c r="I317" s="98"/>
      <c r="J317" s="91"/>
      <c r="K317" s="91"/>
      <c r="L317" s="91"/>
      <c r="M317" s="80"/>
      <c r="N317" s="13"/>
    </row>
    <row r="318" spans="1:14" s="17" customFormat="1" ht="0.9" hidden="1" customHeight="1">
      <c r="A318" s="25">
        <v>906</v>
      </c>
      <c r="B318" s="94"/>
      <c r="C318" s="95"/>
      <c r="D318" s="96"/>
      <c r="E318" s="98"/>
      <c r="F318" s="98"/>
      <c r="G318" s="91"/>
      <c r="H318" s="91"/>
      <c r="I318" s="98"/>
      <c r="J318" s="91"/>
      <c r="K318" s="91"/>
      <c r="L318" s="91"/>
      <c r="M318" s="80"/>
      <c r="N318" s="13"/>
    </row>
    <row r="319" spans="1:14" s="17" customFormat="1" ht="0.9" hidden="1" customHeight="1">
      <c r="A319" s="25"/>
      <c r="B319" s="94"/>
      <c r="C319" s="95"/>
      <c r="D319" s="96"/>
      <c r="E319" s="98"/>
      <c r="F319" s="98"/>
      <c r="G319" s="91"/>
      <c r="H319" s="91"/>
      <c r="I319" s="98"/>
      <c r="J319" s="91"/>
      <c r="K319" s="91"/>
      <c r="L319" s="91"/>
      <c r="M319" s="80"/>
      <c r="N319" s="13"/>
    </row>
    <row r="320" spans="1:14" s="17" customFormat="1" ht="0.9" hidden="1" customHeight="1">
      <c r="A320" s="25">
        <v>907</v>
      </c>
      <c r="B320" s="94"/>
      <c r="C320" s="95"/>
      <c r="D320" s="96"/>
      <c r="E320" s="98"/>
      <c r="F320" s="98"/>
      <c r="G320" s="91"/>
      <c r="H320" s="91"/>
      <c r="I320" s="98"/>
      <c r="J320" s="91"/>
      <c r="K320" s="91"/>
      <c r="L320" s="91"/>
      <c r="M320" s="80"/>
      <c r="N320" s="13"/>
    </row>
    <row r="321" spans="1:14" s="17" customFormat="1" ht="0.9" hidden="1" customHeight="1">
      <c r="A321" s="25"/>
      <c r="B321" s="94"/>
      <c r="C321" s="95"/>
      <c r="D321" s="96"/>
      <c r="E321" s="98"/>
      <c r="F321" s="98"/>
      <c r="G321" s="91"/>
      <c r="H321" s="91"/>
      <c r="I321" s="98"/>
      <c r="J321" s="91"/>
      <c r="K321" s="91"/>
      <c r="L321" s="91"/>
      <c r="M321" s="80"/>
      <c r="N321" s="13"/>
    </row>
    <row r="322" spans="1:14" s="17" customFormat="1" ht="0.9" hidden="1" customHeight="1">
      <c r="A322" s="25">
        <v>910</v>
      </c>
      <c r="B322" s="94"/>
      <c r="C322" s="95"/>
      <c r="D322" s="96"/>
      <c r="E322" s="98"/>
      <c r="F322" s="98"/>
      <c r="G322" s="91"/>
      <c r="H322" s="91"/>
      <c r="I322" s="98"/>
      <c r="J322" s="91"/>
      <c r="K322" s="91"/>
      <c r="L322" s="91"/>
      <c r="M322" s="80"/>
      <c r="N322" s="13"/>
    </row>
    <row r="323" spans="1:14" s="17" customFormat="1" ht="0.9" hidden="1" customHeight="1">
      <c r="A323" s="25">
        <v>911</v>
      </c>
      <c r="B323" s="94"/>
      <c r="C323" s="95"/>
      <c r="D323" s="96"/>
      <c r="E323" s="98"/>
      <c r="F323" s="98"/>
      <c r="G323" s="91"/>
      <c r="H323" s="91"/>
      <c r="I323" s="98"/>
      <c r="J323" s="91"/>
      <c r="K323" s="91"/>
      <c r="L323" s="91"/>
      <c r="M323" s="80"/>
      <c r="N323" s="13"/>
    </row>
    <row r="324" spans="1:14" s="17" customFormat="1" ht="0.9" hidden="1" customHeight="1">
      <c r="A324" s="25">
        <v>912</v>
      </c>
      <c r="B324" s="94"/>
      <c r="C324" s="95"/>
      <c r="D324" s="96"/>
      <c r="E324" s="98"/>
      <c r="F324" s="98"/>
      <c r="G324" s="91"/>
      <c r="H324" s="91"/>
      <c r="I324" s="98"/>
      <c r="J324" s="91"/>
      <c r="K324" s="91"/>
      <c r="L324" s="91"/>
      <c r="M324" s="80"/>
      <c r="N324" s="13"/>
    </row>
    <row r="325" spans="1:14" s="17" customFormat="1" ht="0.9" hidden="1" customHeight="1">
      <c r="A325" s="25"/>
      <c r="B325" s="94"/>
      <c r="C325" s="95"/>
      <c r="D325" s="96"/>
      <c r="E325" s="98"/>
      <c r="F325" s="98"/>
      <c r="G325" s="91"/>
      <c r="H325" s="91"/>
      <c r="I325" s="98"/>
      <c r="J325" s="91"/>
      <c r="K325" s="91"/>
      <c r="L325" s="91"/>
      <c r="M325" s="80"/>
      <c r="N325" s="13"/>
    </row>
    <row r="326" spans="1:14" s="17" customFormat="1" ht="0.9" hidden="1" customHeight="1">
      <c r="A326" s="25"/>
      <c r="B326" s="94"/>
      <c r="C326" s="95"/>
      <c r="D326" s="96"/>
      <c r="E326" s="98"/>
      <c r="F326" s="98"/>
      <c r="G326" s="91"/>
      <c r="H326" s="91"/>
      <c r="I326" s="98"/>
      <c r="J326" s="91"/>
      <c r="K326" s="91"/>
      <c r="L326" s="91"/>
      <c r="M326" s="80"/>
      <c r="N326" s="13"/>
    </row>
    <row r="327" spans="1:14" s="17" customFormat="1" ht="0.9" hidden="1" customHeight="1">
      <c r="A327" s="25">
        <v>920</v>
      </c>
      <c r="B327" s="94"/>
      <c r="C327" s="95"/>
      <c r="D327" s="96"/>
      <c r="E327" s="99"/>
      <c r="F327" s="99"/>
      <c r="G327" s="91"/>
      <c r="H327" s="91"/>
      <c r="I327" s="99"/>
      <c r="J327" s="91"/>
      <c r="K327" s="91"/>
      <c r="L327" s="91"/>
      <c r="M327" s="80"/>
      <c r="N327" s="13"/>
    </row>
    <row r="328" spans="1:14" s="17" customFormat="1" ht="0.9" hidden="1" customHeight="1">
      <c r="A328" s="25">
        <v>921</v>
      </c>
      <c r="B328" s="94"/>
      <c r="C328" s="95"/>
      <c r="D328" s="96"/>
      <c r="E328" s="99"/>
      <c r="F328" s="99"/>
      <c r="G328" s="91"/>
      <c r="H328" s="91"/>
      <c r="I328" s="99"/>
      <c r="J328" s="91"/>
      <c r="K328" s="91"/>
      <c r="L328" s="91"/>
      <c r="M328" s="80"/>
      <c r="N328" s="13"/>
    </row>
    <row r="329" spans="1:14" s="17" customFormat="1" ht="0.9" hidden="1" customHeight="1">
      <c r="A329" s="25">
        <v>922</v>
      </c>
      <c r="B329" s="94"/>
      <c r="C329" s="95"/>
      <c r="D329" s="96"/>
      <c r="E329" s="99"/>
      <c r="F329" s="99"/>
      <c r="G329" s="91"/>
      <c r="H329" s="91"/>
      <c r="I329" s="99"/>
      <c r="J329" s="91"/>
      <c r="K329" s="91"/>
      <c r="L329" s="91"/>
      <c r="M329" s="80"/>
      <c r="N329" s="13"/>
    </row>
    <row r="330" spans="1:14" s="17" customFormat="1" ht="0.9" hidden="1" customHeight="1">
      <c r="A330" s="25">
        <v>930</v>
      </c>
      <c r="B330" s="94"/>
      <c r="C330" s="95"/>
      <c r="D330" s="96"/>
      <c r="E330" s="98"/>
      <c r="F330" s="98"/>
      <c r="G330" s="91"/>
      <c r="H330" s="91"/>
      <c r="I330" s="98"/>
      <c r="J330" s="91"/>
      <c r="K330" s="91"/>
      <c r="L330" s="91"/>
      <c r="M330" s="80"/>
      <c r="N330" s="13"/>
    </row>
    <row r="331" spans="1:14" s="17" customFormat="1" ht="0.9" hidden="1" customHeight="1">
      <c r="A331" s="25">
        <v>931</v>
      </c>
      <c r="B331" s="94"/>
      <c r="C331" s="95"/>
      <c r="D331" s="96"/>
      <c r="E331" s="98"/>
      <c r="F331" s="98"/>
      <c r="G331" s="91"/>
      <c r="H331" s="91"/>
      <c r="I331" s="98"/>
      <c r="J331" s="91"/>
      <c r="K331" s="91"/>
      <c r="L331" s="91"/>
      <c r="M331" s="80"/>
      <c r="N331" s="13"/>
    </row>
    <row r="332" spans="1:14" s="17" customFormat="1" ht="0.9" hidden="1" customHeight="1">
      <c r="A332" s="25">
        <v>932</v>
      </c>
      <c r="B332" s="94"/>
      <c r="C332" s="95"/>
      <c r="D332" s="96"/>
      <c r="E332" s="98"/>
      <c r="F332" s="98"/>
      <c r="G332" s="91"/>
      <c r="H332" s="91"/>
      <c r="I332" s="98"/>
      <c r="J332" s="91"/>
      <c r="K332" s="91"/>
      <c r="L332" s="91"/>
      <c r="M332" s="80"/>
      <c r="N332" s="13"/>
    </row>
    <row r="333" spans="1:14" s="17" customFormat="1" ht="0.9" hidden="1" customHeight="1">
      <c r="A333" s="24">
        <v>935</v>
      </c>
      <c r="B333" s="94"/>
      <c r="C333" s="95"/>
      <c r="D333" s="96"/>
      <c r="E333" s="98"/>
      <c r="F333" s="98"/>
      <c r="G333" s="91"/>
      <c r="H333" s="91"/>
      <c r="I333" s="98"/>
      <c r="J333" s="91"/>
      <c r="K333" s="91"/>
      <c r="L333" s="91"/>
      <c r="M333" s="80"/>
      <c r="N333" s="13"/>
    </row>
    <row r="334" spans="1:14" s="17" customFormat="1" ht="0.9" hidden="1" customHeight="1">
      <c r="A334" s="24">
        <v>940</v>
      </c>
      <c r="B334" s="94"/>
      <c r="C334" s="95"/>
      <c r="D334" s="96"/>
      <c r="E334" s="98"/>
      <c r="F334" s="98"/>
      <c r="G334" s="91"/>
      <c r="H334" s="91"/>
      <c r="I334" s="98"/>
      <c r="J334" s="91"/>
      <c r="K334" s="91"/>
      <c r="L334" s="91"/>
      <c r="M334" s="80"/>
      <c r="N334" s="13"/>
    </row>
    <row r="335" spans="1:14" s="17" customFormat="1" ht="0.9" hidden="1" customHeight="1">
      <c r="A335" s="24">
        <v>950</v>
      </c>
      <c r="B335" s="94"/>
      <c r="C335" s="95"/>
      <c r="D335" s="96"/>
      <c r="E335" s="98"/>
      <c r="F335" s="98"/>
      <c r="G335" s="91"/>
      <c r="H335" s="91"/>
      <c r="I335" s="98"/>
      <c r="J335" s="91"/>
      <c r="K335" s="91"/>
      <c r="L335" s="91"/>
      <c r="M335" s="80"/>
      <c r="N335" s="13"/>
    </row>
    <row r="336" spans="1:14" s="17" customFormat="1" ht="0.9" hidden="1" customHeight="1">
      <c r="A336" s="25">
        <v>953</v>
      </c>
      <c r="B336" s="94"/>
      <c r="C336" s="95"/>
      <c r="D336" s="96"/>
      <c r="E336" s="98"/>
      <c r="F336" s="98"/>
      <c r="G336" s="91"/>
      <c r="H336" s="91"/>
      <c r="I336" s="98"/>
      <c r="J336" s="91"/>
      <c r="K336" s="91"/>
      <c r="L336" s="91"/>
      <c r="M336" s="80"/>
      <c r="N336" s="13"/>
    </row>
    <row r="337" spans="1:14" s="17" customFormat="1" ht="0.9" hidden="1" customHeight="1">
      <c r="A337" s="25">
        <v>954</v>
      </c>
      <c r="B337" s="94"/>
      <c r="C337" s="95"/>
      <c r="D337" s="96"/>
      <c r="E337" s="98"/>
      <c r="F337" s="98"/>
      <c r="G337" s="91"/>
      <c r="H337" s="91"/>
      <c r="I337" s="98"/>
      <c r="J337" s="91"/>
      <c r="K337" s="91"/>
      <c r="L337" s="91"/>
      <c r="M337" s="80"/>
      <c r="N337" s="13"/>
    </row>
    <row r="338" spans="1:14" s="17" customFormat="1" ht="0.9" hidden="1" customHeight="1">
      <c r="A338" s="43">
        <v>955</v>
      </c>
      <c r="B338" s="94"/>
      <c r="C338" s="95"/>
      <c r="D338" s="96"/>
      <c r="E338" s="98"/>
      <c r="F338" s="98"/>
      <c r="G338" s="91"/>
      <c r="H338" s="91"/>
      <c r="I338" s="98"/>
      <c r="J338" s="91"/>
      <c r="K338" s="91"/>
      <c r="L338" s="91"/>
      <c r="M338" s="80"/>
      <c r="N338" s="13"/>
    </row>
    <row r="339" spans="1:14" s="17" customFormat="1" ht="0.9" hidden="1" customHeight="1">
      <c r="A339" s="43">
        <v>956</v>
      </c>
      <c r="B339" s="94"/>
      <c r="C339" s="95"/>
      <c r="D339" s="96"/>
      <c r="E339" s="98"/>
      <c r="F339" s="98"/>
      <c r="G339" s="91"/>
      <c r="H339" s="91"/>
      <c r="I339" s="98"/>
      <c r="J339" s="91"/>
      <c r="K339" s="91"/>
      <c r="L339" s="91"/>
      <c r="M339" s="80"/>
      <c r="N339" s="13"/>
    </row>
    <row r="340" spans="1:14" ht="0.9" hidden="1" customHeight="1">
      <c r="A340" s="36">
        <v>958</v>
      </c>
      <c r="B340" s="94"/>
      <c r="C340" s="95"/>
      <c r="D340" s="96"/>
      <c r="E340" s="98"/>
      <c r="F340" s="98"/>
      <c r="G340" s="91"/>
      <c r="H340" s="91"/>
      <c r="I340" s="98"/>
      <c r="J340" s="91"/>
      <c r="K340" s="91"/>
      <c r="L340" s="91"/>
      <c r="M340" s="80"/>
      <c r="N340" s="13"/>
    </row>
    <row r="341" spans="1:14" ht="0.9" hidden="1" customHeight="1">
      <c r="A341" s="36">
        <v>959</v>
      </c>
      <c r="B341" s="94"/>
      <c r="C341" s="95"/>
      <c r="D341" s="96"/>
      <c r="E341" s="98"/>
      <c r="F341" s="98"/>
      <c r="G341" s="91"/>
      <c r="H341" s="91"/>
      <c r="I341" s="98"/>
      <c r="J341" s="91"/>
      <c r="K341" s="91"/>
      <c r="L341" s="91"/>
      <c r="M341" s="80"/>
      <c r="N341" s="13"/>
    </row>
    <row r="342" spans="1:14" ht="0.9" hidden="1" customHeight="1">
      <c r="A342" s="36">
        <v>960</v>
      </c>
      <c r="B342" s="94"/>
      <c r="C342" s="95"/>
      <c r="D342" s="96"/>
      <c r="E342" s="98"/>
      <c r="F342" s="98"/>
      <c r="G342" s="91"/>
      <c r="H342" s="91"/>
      <c r="I342" s="98"/>
      <c r="J342" s="91"/>
      <c r="K342" s="91"/>
      <c r="L342" s="91"/>
      <c r="M342" s="80"/>
      <c r="N342" s="13"/>
    </row>
    <row r="343" spans="1:14" ht="0.9" hidden="1" customHeight="1">
      <c r="A343" s="36"/>
      <c r="B343" s="100"/>
      <c r="C343" s="101"/>
      <c r="D343" s="96"/>
      <c r="E343" s="102"/>
      <c r="F343" s="102"/>
      <c r="G343" s="91"/>
      <c r="H343" s="91"/>
      <c r="I343" s="102"/>
      <c r="J343" s="91"/>
      <c r="K343" s="91"/>
      <c r="L343" s="91"/>
      <c r="M343" s="80"/>
    </row>
    <row r="344" spans="1:14" ht="0.9" hidden="1" customHeight="1">
      <c r="A344" s="36"/>
      <c r="B344" s="1823"/>
      <c r="C344" s="1823"/>
      <c r="D344" s="1823"/>
      <c r="E344" s="102"/>
      <c r="F344" s="102"/>
      <c r="G344" s="102"/>
      <c r="H344" s="102"/>
      <c r="I344" s="102"/>
      <c r="J344" s="102"/>
      <c r="K344" s="102"/>
      <c r="L344" s="102"/>
      <c r="M344" s="80"/>
    </row>
    <row r="345" spans="1:14" ht="0.9" hidden="1" customHeight="1">
      <c r="A345" s="36"/>
      <c r="B345" s="80"/>
      <c r="C345" s="80"/>
      <c r="D345" s="81"/>
      <c r="E345" s="82"/>
      <c r="F345" s="82"/>
      <c r="G345" s="82"/>
      <c r="H345" s="82"/>
      <c r="I345" s="82"/>
      <c r="J345" s="82"/>
      <c r="K345" s="82"/>
      <c r="L345" s="82"/>
      <c r="M345" s="80"/>
    </row>
    <row r="346" spans="1:14" ht="0.9" hidden="1" customHeight="1">
      <c r="A346" s="36"/>
      <c r="B346" s="80"/>
      <c r="C346" s="80"/>
      <c r="D346" s="81"/>
      <c r="E346" s="82"/>
      <c r="F346" s="82"/>
      <c r="G346" s="82"/>
      <c r="H346" s="82"/>
      <c r="I346" s="82"/>
      <c r="J346" s="82"/>
      <c r="K346" s="82"/>
      <c r="L346" s="82"/>
      <c r="M346" s="80"/>
    </row>
    <row r="347" spans="1:14" ht="19.5" customHeight="1">
      <c r="A347" s="36"/>
      <c r="B347" s="228"/>
      <c r="C347" s="391"/>
      <c r="D347" s="400"/>
      <c r="E347" s="223"/>
      <c r="F347" s="223"/>
      <c r="G347" s="223"/>
      <c r="H347" s="223"/>
      <c r="I347" s="223"/>
      <c r="J347" s="223"/>
      <c r="K347" s="223"/>
      <c r="L347" s="223"/>
      <c r="M347" s="7">
        <v>1</v>
      </c>
      <c r="N347" s="405"/>
    </row>
    <row r="348" spans="1:14" ht="21" customHeight="1">
      <c r="A348" s="36"/>
      <c r="B348" s="1826" t="str">
        <f>$B$7</f>
        <v>ОТЧЕТНИ ДАННИ ПО ЕБК ЗА ИЗПЪЛНЕНИЕТО НА БЮДЖЕТА</v>
      </c>
      <c r="C348" s="1826"/>
      <c r="D348" s="1826"/>
      <c r="E348" s="223"/>
      <c r="F348" s="223"/>
      <c r="G348" s="223"/>
      <c r="H348" s="223"/>
      <c r="I348" s="223"/>
      <c r="J348" s="223"/>
      <c r="K348" s="223"/>
      <c r="L348" s="223"/>
      <c r="M348" s="7">
        <v>1</v>
      </c>
      <c r="N348" s="405"/>
    </row>
    <row r="349" spans="1:14" ht="18.75" customHeight="1">
      <c r="A349" s="36"/>
      <c r="B349" s="228"/>
      <c r="C349" s="391"/>
      <c r="D349" s="400"/>
      <c r="E349" s="406" t="s">
        <v>883</v>
      </c>
      <c r="F349" s="406" t="s">
        <v>829</v>
      </c>
      <c r="G349" s="223"/>
      <c r="H349" s="223"/>
      <c r="I349" s="223"/>
      <c r="J349" s="223"/>
      <c r="K349" s="223"/>
      <c r="L349" s="223"/>
      <c r="M349" s="7">
        <v>1</v>
      </c>
      <c r="N349" s="405"/>
    </row>
    <row r="350" spans="1:14" ht="27" customHeight="1">
      <c r="A350" s="36"/>
      <c r="B350" s="1751" t="str">
        <f>$B$9</f>
        <v>ДГ КАЛИНКА КВ.РУДНИК</v>
      </c>
      <c r="C350" s="1752"/>
      <c r="D350" s="1753"/>
      <c r="E350" s="115">
        <f>$E$9</f>
        <v>44197</v>
      </c>
      <c r="F350" s="407">
        <f>$F$9</f>
        <v>44561</v>
      </c>
      <c r="G350" s="223"/>
      <c r="H350" s="223"/>
      <c r="I350" s="223"/>
      <c r="J350" s="223"/>
      <c r="K350" s="223"/>
      <c r="L350" s="223"/>
      <c r="M350" s="7">
        <v>1</v>
      </c>
      <c r="N350" s="405"/>
    </row>
    <row r="351" spans="1:14">
      <c r="A351" s="36"/>
      <c r="B351" s="227" t="str">
        <f>$B$10</f>
        <v>(наименование на разпоредителя с бюджет)</v>
      </c>
      <c r="C351" s="228"/>
      <c r="D351" s="229"/>
      <c r="E351" s="237"/>
      <c r="F351" s="237"/>
      <c r="G351" s="223"/>
      <c r="H351" s="223"/>
      <c r="I351" s="223"/>
      <c r="J351" s="223"/>
      <c r="K351" s="223"/>
      <c r="L351" s="223"/>
      <c r="M351" s="7">
        <v>1</v>
      </c>
      <c r="N351" s="408"/>
    </row>
    <row r="352" spans="1:14" ht="5.25" customHeight="1">
      <c r="A352" s="36"/>
      <c r="B352" s="227"/>
      <c r="C352" s="228"/>
      <c r="D352" s="229"/>
      <c r="E352" s="409"/>
      <c r="F352" s="237"/>
      <c r="G352" s="223"/>
      <c r="H352" s="223"/>
      <c r="I352" s="223"/>
      <c r="J352" s="223"/>
      <c r="K352" s="223"/>
      <c r="L352" s="223"/>
      <c r="M352" s="7">
        <v>1</v>
      </c>
      <c r="N352" s="408"/>
    </row>
    <row r="353" spans="1:14" ht="27.75" customHeight="1">
      <c r="A353" s="36"/>
      <c r="B353" s="1816" t="str">
        <f>$B$12</f>
        <v xml:space="preserve">Бургас </v>
      </c>
      <c r="C353" s="1817"/>
      <c r="D353" s="1818"/>
      <c r="E353" s="410" t="s">
        <v>884</v>
      </c>
      <c r="F353" s="232" t="str">
        <f>$F$12</f>
        <v>5202</v>
      </c>
      <c r="G353" s="223"/>
      <c r="H353" s="223"/>
      <c r="I353" s="223"/>
      <c r="J353" s="223"/>
      <c r="K353" s="223"/>
      <c r="L353" s="223"/>
      <c r="M353" s="7">
        <v>1</v>
      </c>
      <c r="N353" s="408"/>
    </row>
    <row r="354" spans="1:14">
      <c r="A354" s="36"/>
      <c r="B354" s="411" t="str">
        <f>$B$13</f>
        <v>(наименование на първостепенния разпоредител с бюджет)</v>
      </c>
      <c r="C354" s="6"/>
      <c r="D354" s="237"/>
      <c r="E354" s="409"/>
      <c r="F354" s="237"/>
      <c r="G354" s="223"/>
      <c r="H354" s="223"/>
      <c r="I354" s="223"/>
      <c r="J354" s="223"/>
      <c r="K354" s="223"/>
      <c r="L354" s="223"/>
      <c r="M354" s="7">
        <v>1</v>
      </c>
      <c r="N354" s="408"/>
    </row>
    <row r="355" spans="1:14" ht="21.75" customHeight="1">
      <c r="A355" s="36"/>
      <c r="B355" s="412"/>
      <c r="C355" s="412"/>
      <c r="D355" s="413"/>
      <c r="E355" s="238">
        <f>$E$15</f>
        <v>0</v>
      </c>
      <c r="F355" s="414" t="str">
        <f>+$F$15</f>
        <v>БЮДЖЕТ</v>
      </c>
      <c r="G355" s="239"/>
      <c r="H355" s="239"/>
      <c r="I355" s="239"/>
      <c r="J355" s="239"/>
      <c r="K355" s="239"/>
      <c r="L355" s="239"/>
      <c r="M355" s="7">
        <v>1</v>
      </c>
      <c r="N355" s="408"/>
    </row>
    <row r="356" spans="1:14" ht="16.2" thickBot="1">
      <c r="A356" s="36"/>
      <c r="B356" s="228"/>
      <c r="C356" s="391"/>
      <c r="D356" s="400"/>
      <c r="E356" s="223"/>
      <c r="F356" s="244"/>
      <c r="G356" s="244"/>
      <c r="H356" s="245" t="s">
        <v>461</v>
      </c>
      <c r="I356" s="244"/>
      <c r="J356" s="244"/>
      <c r="K356" s="244"/>
      <c r="L356" s="246" t="s">
        <v>461</v>
      </c>
      <c r="M356" s="7">
        <v>1</v>
      </c>
      <c r="N356" s="408"/>
    </row>
    <row r="357" spans="1:14" ht="22.5" customHeight="1">
      <c r="A357" s="36"/>
      <c r="B357" s="415"/>
      <c r="C357" s="416"/>
      <c r="D357" s="417" t="s">
        <v>910</v>
      </c>
      <c r="E357" s="1843" t="s">
        <v>2062</v>
      </c>
      <c r="F357" s="1844"/>
      <c r="G357" s="1844"/>
      <c r="H357" s="1845"/>
      <c r="I357" s="418" t="s">
        <v>2063</v>
      </c>
      <c r="J357" s="419"/>
      <c r="K357" s="420"/>
      <c r="L357" s="421"/>
      <c r="M357" s="7">
        <v>1</v>
      </c>
      <c r="N357" s="408"/>
    </row>
    <row r="358" spans="1:14" ht="48" customHeight="1">
      <c r="A358" s="36"/>
      <c r="B358" s="422" t="s">
        <v>62</v>
      </c>
      <c r="C358" s="423" t="s">
        <v>462</v>
      </c>
      <c r="D358" s="424" t="s">
        <v>672</v>
      </c>
      <c r="E358" s="137" t="str">
        <f t="shared" ref="E358:L359" si="78">E20</f>
        <v>Уточнен план                Общо</v>
      </c>
      <c r="F358" s="1407" t="str">
        <f t="shared" si="78"/>
        <v>държавни дейности</v>
      </c>
      <c r="G358" s="1408" t="str">
        <f t="shared" si="78"/>
        <v>местни дейности</v>
      </c>
      <c r="H358" s="1409" t="str">
        <f t="shared" si="78"/>
        <v>дофинансиране</v>
      </c>
      <c r="I358" s="425" t="str">
        <f t="shared" si="78"/>
        <v>държавни дейности -ОТЧЕТ</v>
      </c>
      <c r="J358" s="426" t="str">
        <f t="shared" si="78"/>
        <v>местни дейности - ОТЧЕТ</v>
      </c>
      <c r="K358" s="427" t="str">
        <f t="shared" si="78"/>
        <v>дофинансиране - ОТЧЕТ</v>
      </c>
      <c r="L358" s="428" t="str">
        <f t="shared" si="78"/>
        <v>ОТЧЕТ                                    ОБЩО</v>
      </c>
      <c r="M358" s="7">
        <v>1</v>
      </c>
      <c r="N358" s="408"/>
    </row>
    <row r="359" spans="1:14" ht="18">
      <c r="A359" s="36">
        <v>1</v>
      </c>
      <c r="B359" s="429" t="s">
        <v>911</v>
      </c>
      <c r="C359" s="430"/>
      <c r="D359" s="431" t="s">
        <v>673</v>
      </c>
      <c r="E359" s="432" t="str">
        <f t="shared" si="78"/>
        <v>(1)</v>
      </c>
      <c r="F359" s="433" t="str">
        <f t="shared" si="78"/>
        <v>(2)</v>
      </c>
      <c r="G359" s="434" t="str">
        <f t="shared" si="78"/>
        <v>(3)</v>
      </c>
      <c r="H359" s="435" t="str">
        <f t="shared" si="78"/>
        <v>(4)</v>
      </c>
      <c r="I359" s="261" t="str">
        <f t="shared" si="78"/>
        <v>(5)</v>
      </c>
      <c r="J359" s="262" t="str">
        <f t="shared" si="78"/>
        <v>(6)</v>
      </c>
      <c r="K359" s="263" t="str">
        <f t="shared" si="78"/>
        <v>(7)</v>
      </c>
      <c r="L359" s="436" t="str">
        <f t="shared" si="78"/>
        <v>(8)</v>
      </c>
      <c r="M359" s="7">
        <v>1</v>
      </c>
      <c r="N359" s="408"/>
    </row>
    <row r="360" spans="1:14" ht="16.2">
      <c r="A360" s="36">
        <v>2</v>
      </c>
      <c r="B360" s="437"/>
      <c r="C360" s="438"/>
      <c r="D360" s="439"/>
      <c r="E360" s="440"/>
      <c r="F360" s="441"/>
      <c r="G360" s="441"/>
      <c r="H360" s="441"/>
      <c r="I360" s="441"/>
      <c r="J360" s="441"/>
      <c r="K360" s="441"/>
      <c r="L360" s="389"/>
      <c r="M360" s="7">
        <v>1</v>
      </c>
      <c r="N360" s="408"/>
    </row>
    <row r="361" spans="1:14" s="15" customFormat="1" ht="18.75" hidden="1" customHeight="1">
      <c r="A361" s="39">
        <v>5</v>
      </c>
      <c r="B361" s="442">
        <v>3000</v>
      </c>
      <c r="C361" s="1824" t="s">
        <v>272</v>
      </c>
      <c r="D361" s="1825"/>
      <c r="E361" s="1378">
        <f t="shared" ref="E361:L361" si="79">SUM(E362:E374)</f>
        <v>0</v>
      </c>
      <c r="F361" s="443">
        <f t="shared" si="79"/>
        <v>0</v>
      </c>
      <c r="G361" s="444">
        <f t="shared" si="79"/>
        <v>0</v>
      </c>
      <c r="H361" s="445">
        <f>SUM(H362:H374)</f>
        <v>0</v>
      </c>
      <c r="I361" s="443">
        <f t="shared" si="79"/>
        <v>0</v>
      </c>
      <c r="J361" s="444">
        <f t="shared" si="79"/>
        <v>0</v>
      </c>
      <c r="K361" s="445">
        <f>SUM(K362:K374)</f>
        <v>0</v>
      </c>
      <c r="L361" s="1378">
        <f t="shared" si="79"/>
        <v>0</v>
      </c>
      <c r="M361" s="7" t="str">
        <f t="shared" ref="M361:M424" si="80">(IF($E361&lt;&gt;0,$M$2,IF($L361&lt;&gt;0,$M$2,"")))</f>
        <v/>
      </c>
      <c r="N361" s="408"/>
    </row>
    <row r="362" spans="1:14" ht="18.75" hidden="1" customHeight="1">
      <c r="A362" s="36">
        <v>10</v>
      </c>
      <c r="B362" s="181"/>
      <c r="C362" s="150">
        <v>3020</v>
      </c>
      <c r="D362" s="151" t="s">
        <v>273</v>
      </c>
      <c r="E362" s="1379">
        <f t="shared" ref="E362:E418" si="81">F362+G362+H362</f>
        <v>0</v>
      </c>
      <c r="F362" s="486">
        <v>0</v>
      </c>
      <c r="G362" s="487">
        <v>0</v>
      </c>
      <c r="H362" s="154">
        <v>0</v>
      </c>
      <c r="I362" s="486">
        <v>0</v>
      </c>
      <c r="J362" s="487">
        <v>0</v>
      </c>
      <c r="K362" s="154">
        <v>0</v>
      </c>
      <c r="L362" s="1379">
        <f>I362+J362+K362</f>
        <v>0</v>
      </c>
      <c r="M362" s="7" t="str">
        <f t="shared" si="80"/>
        <v/>
      </c>
      <c r="N362" s="408"/>
    </row>
    <row r="363" spans="1:14" ht="18.75" hidden="1" customHeight="1">
      <c r="A363" s="44">
        <v>20</v>
      </c>
      <c r="B363" s="181"/>
      <c r="C363" s="156">
        <v>3040</v>
      </c>
      <c r="D363" s="446" t="s">
        <v>274</v>
      </c>
      <c r="E363" s="1380">
        <f t="shared" si="81"/>
        <v>0</v>
      </c>
      <c r="F363" s="488">
        <v>0</v>
      </c>
      <c r="G363" s="489">
        <v>0</v>
      </c>
      <c r="H363" s="160">
        <v>0</v>
      </c>
      <c r="I363" s="488">
        <v>0</v>
      </c>
      <c r="J363" s="489">
        <v>0</v>
      </c>
      <c r="K363" s="160">
        <v>0</v>
      </c>
      <c r="L363" s="1380">
        <f t="shared" ref="L363:L374" si="82">I363+J363+K363</f>
        <v>0</v>
      </c>
      <c r="M363" s="7" t="str">
        <f t="shared" si="80"/>
        <v/>
      </c>
      <c r="N363" s="408"/>
    </row>
    <row r="364" spans="1:14" ht="18.75" hidden="1" customHeight="1">
      <c r="A364" s="36">
        <v>25</v>
      </c>
      <c r="B364" s="181"/>
      <c r="C364" s="156">
        <v>3041</v>
      </c>
      <c r="D364" s="157" t="s">
        <v>327</v>
      </c>
      <c r="E364" s="1380">
        <f t="shared" si="81"/>
        <v>0</v>
      </c>
      <c r="F364" s="488">
        <v>0</v>
      </c>
      <c r="G364" s="489">
        <v>0</v>
      </c>
      <c r="H364" s="160">
        <v>0</v>
      </c>
      <c r="I364" s="488">
        <v>0</v>
      </c>
      <c r="J364" s="489">
        <v>0</v>
      </c>
      <c r="K364" s="160">
        <v>0</v>
      </c>
      <c r="L364" s="1380">
        <f t="shared" si="82"/>
        <v>0</v>
      </c>
      <c r="M364" s="7" t="str">
        <f t="shared" si="80"/>
        <v/>
      </c>
      <c r="N364" s="408"/>
    </row>
    <row r="365" spans="1:14" ht="18.75" hidden="1" customHeight="1">
      <c r="A365" s="36">
        <v>30</v>
      </c>
      <c r="B365" s="149"/>
      <c r="C365" s="156">
        <v>3042</v>
      </c>
      <c r="D365" s="157" t="s">
        <v>328</v>
      </c>
      <c r="E365" s="1380">
        <f t="shared" si="81"/>
        <v>0</v>
      </c>
      <c r="F365" s="488">
        <v>0</v>
      </c>
      <c r="G365" s="489">
        <v>0</v>
      </c>
      <c r="H365" s="160">
        <v>0</v>
      </c>
      <c r="I365" s="488">
        <v>0</v>
      </c>
      <c r="J365" s="489">
        <v>0</v>
      </c>
      <c r="K365" s="160">
        <v>0</v>
      </c>
      <c r="L365" s="1380">
        <f t="shared" si="82"/>
        <v>0</v>
      </c>
      <c r="M365" s="7" t="str">
        <f t="shared" si="80"/>
        <v/>
      </c>
      <c r="N365" s="408"/>
    </row>
    <row r="366" spans="1:14" ht="18.75" hidden="1" customHeight="1">
      <c r="A366" s="36">
        <v>35</v>
      </c>
      <c r="B366" s="149"/>
      <c r="C366" s="156">
        <v>3043</v>
      </c>
      <c r="D366" s="157" t="s">
        <v>275</v>
      </c>
      <c r="E366" s="1380">
        <f t="shared" si="81"/>
        <v>0</v>
      </c>
      <c r="F366" s="488">
        <v>0</v>
      </c>
      <c r="G366" s="489">
        <v>0</v>
      </c>
      <c r="H366" s="160">
        <v>0</v>
      </c>
      <c r="I366" s="488">
        <v>0</v>
      </c>
      <c r="J366" s="489">
        <v>0</v>
      </c>
      <c r="K366" s="160">
        <v>0</v>
      </c>
      <c r="L366" s="1380">
        <f t="shared" si="82"/>
        <v>0</v>
      </c>
      <c r="M366" s="7" t="str">
        <f t="shared" si="80"/>
        <v/>
      </c>
      <c r="N366" s="408"/>
    </row>
    <row r="367" spans="1:14" ht="18.75" hidden="1" customHeight="1">
      <c r="A367" s="36">
        <v>36</v>
      </c>
      <c r="B367" s="149"/>
      <c r="C367" s="447">
        <v>3048</v>
      </c>
      <c r="D367" s="448" t="s">
        <v>276</v>
      </c>
      <c r="E367" s="1381">
        <f t="shared" si="81"/>
        <v>0</v>
      </c>
      <c r="F367" s="1464">
        <v>0</v>
      </c>
      <c r="G367" s="1465">
        <v>0</v>
      </c>
      <c r="H367" s="451">
        <v>0</v>
      </c>
      <c r="I367" s="1464">
        <v>0</v>
      </c>
      <c r="J367" s="1465">
        <v>0</v>
      </c>
      <c r="K367" s="451">
        <v>0</v>
      </c>
      <c r="L367" s="1381">
        <f t="shared" si="82"/>
        <v>0</v>
      </c>
      <c r="M367" s="7" t="str">
        <f t="shared" si="80"/>
        <v/>
      </c>
      <c r="N367" s="408"/>
    </row>
    <row r="368" spans="1:14" ht="18.75" hidden="1" customHeight="1">
      <c r="A368" s="36">
        <v>45</v>
      </c>
      <c r="B368" s="149"/>
      <c r="C368" s="452">
        <v>3050</v>
      </c>
      <c r="D368" s="453" t="s">
        <v>277</v>
      </c>
      <c r="E368" s="1382">
        <f t="shared" si="81"/>
        <v>0</v>
      </c>
      <c r="F368" s="1466">
        <v>0</v>
      </c>
      <c r="G368" s="1467">
        <v>0</v>
      </c>
      <c r="H368" s="456">
        <v>0</v>
      </c>
      <c r="I368" s="1466">
        <v>0</v>
      </c>
      <c r="J368" s="1467">
        <v>0</v>
      </c>
      <c r="K368" s="456">
        <v>0</v>
      </c>
      <c r="L368" s="1382">
        <f t="shared" si="82"/>
        <v>0</v>
      </c>
      <c r="M368" s="7" t="str">
        <f t="shared" si="80"/>
        <v/>
      </c>
      <c r="N368" s="408"/>
    </row>
    <row r="369" spans="1:14" ht="18.75" hidden="1" customHeight="1">
      <c r="A369" s="36">
        <v>50</v>
      </c>
      <c r="B369" s="149"/>
      <c r="C369" s="447">
        <v>3061</v>
      </c>
      <c r="D369" s="448" t="s">
        <v>278</v>
      </c>
      <c r="E369" s="1381">
        <f t="shared" si="81"/>
        <v>0</v>
      </c>
      <c r="F369" s="1464">
        <v>0</v>
      </c>
      <c r="G369" s="1465">
        <v>0</v>
      </c>
      <c r="H369" s="451">
        <v>0</v>
      </c>
      <c r="I369" s="1464">
        <v>0</v>
      </c>
      <c r="J369" s="1465">
        <v>0</v>
      </c>
      <c r="K369" s="451">
        <v>0</v>
      </c>
      <c r="L369" s="1381">
        <f t="shared" si="82"/>
        <v>0</v>
      </c>
      <c r="M369" s="7" t="str">
        <f t="shared" si="80"/>
        <v/>
      </c>
      <c r="N369" s="408"/>
    </row>
    <row r="370" spans="1:14" ht="18.75" hidden="1" customHeight="1">
      <c r="A370" s="36">
        <v>60</v>
      </c>
      <c r="B370" s="149"/>
      <c r="C370" s="452">
        <v>3081</v>
      </c>
      <c r="D370" s="453" t="s">
        <v>279</v>
      </c>
      <c r="E370" s="1382">
        <f t="shared" si="81"/>
        <v>0</v>
      </c>
      <c r="F370" s="1466">
        <v>0</v>
      </c>
      <c r="G370" s="1467">
        <v>0</v>
      </c>
      <c r="H370" s="456">
        <v>0</v>
      </c>
      <c r="I370" s="1466">
        <v>0</v>
      </c>
      <c r="J370" s="1467">
        <v>0</v>
      </c>
      <c r="K370" s="456">
        <v>0</v>
      </c>
      <c r="L370" s="1382">
        <f t="shared" si="82"/>
        <v>0</v>
      </c>
      <c r="M370" s="7" t="str">
        <f t="shared" si="80"/>
        <v/>
      </c>
      <c r="N370" s="408"/>
    </row>
    <row r="371" spans="1:14" ht="18.75" hidden="1" customHeight="1">
      <c r="A371" s="36"/>
      <c r="B371" s="149"/>
      <c r="C371" s="156">
        <v>3082</v>
      </c>
      <c r="D371" s="157" t="s">
        <v>280</v>
      </c>
      <c r="E371" s="1380">
        <f t="shared" si="81"/>
        <v>0</v>
      </c>
      <c r="F371" s="488">
        <v>0</v>
      </c>
      <c r="G371" s="489">
        <v>0</v>
      </c>
      <c r="H371" s="160">
        <v>0</v>
      </c>
      <c r="I371" s="488">
        <v>0</v>
      </c>
      <c r="J371" s="489">
        <v>0</v>
      </c>
      <c r="K371" s="160">
        <v>0</v>
      </c>
      <c r="L371" s="1380">
        <f t="shared" si="82"/>
        <v>0</v>
      </c>
      <c r="M371" s="7" t="str">
        <f t="shared" si="80"/>
        <v/>
      </c>
      <c r="N371" s="408"/>
    </row>
    <row r="372" spans="1:14" ht="18.75" hidden="1" customHeight="1">
      <c r="A372" s="36">
        <v>65</v>
      </c>
      <c r="B372" s="149"/>
      <c r="C372" s="156">
        <v>3083</v>
      </c>
      <c r="D372" s="157" t="s">
        <v>281</v>
      </c>
      <c r="E372" s="1380">
        <f t="shared" si="81"/>
        <v>0</v>
      </c>
      <c r="F372" s="488">
        <v>0</v>
      </c>
      <c r="G372" s="489">
        <v>0</v>
      </c>
      <c r="H372" s="160">
        <v>0</v>
      </c>
      <c r="I372" s="488">
        <v>0</v>
      </c>
      <c r="J372" s="489">
        <v>0</v>
      </c>
      <c r="K372" s="160">
        <v>0</v>
      </c>
      <c r="L372" s="1380">
        <f t="shared" si="82"/>
        <v>0</v>
      </c>
      <c r="M372" s="7" t="str">
        <f t="shared" si="80"/>
        <v/>
      </c>
      <c r="N372" s="408"/>
    </row>
    <row r="373" spans="1:14" ht="18.75" hidden="1" customHeight="1">
      <c r="A373" s="36">
        <v>65</v>
      </c>
      <c r="B373" s="149"/>
      <c r="C373" s="156">
        <v>3089</v>
      </c>
      <c r="D373" s="457" t="s">
        <v>282</v>
      </c>
      <c r="E373" s="1380">
        <f t="shared" si="81"/>
        <v>0</v>
      </c>
      <c r="F373" s="488">
        <v>0</v>
      </c>
      <c r="G373" s="489">
        <v>0</v>
      </c>
      <c r="H373" s="160">
        <v>0</v>
      </c>
      <c r="I373" s="488">
        <v>0</v>
      </c>
      <c r="J373" s="489">
        <v>0</v>
      </c>
      <c r="K373" s="160">
        <v>0</v>
      </c>
      <c r="L373" s="1380">
        <f t="shared" si="82"/>
        <v>0</v>
      </c>
      <c r="M373" s="7" t="str">
        <f t="shared" si="80"/>
        <v/>
      </c>
      <c r="N373" s="408"/>
    </row>
    <row r="374" spans="1:14" ht="18.75" hidden="1" customHeight="1">
      <c r="A374" s="36">
        <v>65</v>
      </c>
      <c r="B374" s="149"/>
      <c r="C374" s="179">
        <v>3090</v>
      </c>
      <c r="D374" s="172" t="s">
        <v>304</v>
      </c>
      <c r="E374" s="1383">
        <f t="shared" si="81"/>
        <v>0</v>
      </c>
      <c r="F374" s="490">
        <v>0</v>
      </c>
      <c r="G374" s="491">
        <v>0</v>
      </c>
      <c r="H374" s="175">
        <v>0</v>
      </c>
      <c r="I374" s="490">
        <v>0</v>
      </c>
      <c r="J374" s="491">
        <v>0</v>
      </c>
      <c r="K374" s="175">
        <v>0</v>
      </c>
      <c r="L374" s="1383">
        <f t="shared" si="82"/>
        <v>0</v>
      </c>
      <c r="M374" s="7" t="str">
        <f t="shared" si="80"/>
        <v/>
      </c>
      <c r="N374" s="408"/>
    </row>
    <row r="375" spans="1:14" s="15" customFormat="1" ht="18.75" hidden="1" customHeight="1">
      <c r="A375" s="39">
        <v>70</v>
      </c>
      <c r="B375" s="458">
        <v>3100</v>
      </c>
      <c r="C375" s="1793" t="s">
        <v>283</v>
      </c>
      <c r="D375" s="1794"/>
      <c r="E375" s="1378">
        <f t="shared" ref="E375:L375" si="83">SUM(E376:E382)</f>
        <v>0</v>
      </c>
      <c r="F375" s="459">
        <f t="shared" si="83"/>
        <v>0</v>
      </c>
      <c r="G375" s="460">
        <f t="shared" si="83"/>
        <v>0</v>
      </c>
      <c r="H375" s="445">
        <f>SUM(H376:H382)</f>
        <v>0</v>
      </c>
      <c r="I375" s="459">
        <f t="shared" si="83"/>
        <v>0</v>
      </c>
      <c r="J375" s="444">
        <f t="shared" si="83"/>
        <v>0</v>
      </c>
      <c r="K375" s="445">
        <f>SUM(K376:K382)</f>
        <v>0</v>
      </c>
      <c r="L375" s="1378">
        <f t="shared" si="83"/>
        <v>0</v>
      </c>
      <c r="M375" s="7" t="str">
        <f t="shared" si="80"/>
        <v/>
      </c>
      <c r="N375" s="408"/>
    </row>
    <row r="376" spans="1:14" ht="18.75" hidden="1" customHeight="1">
      <c r="A376" s="45">
        <v>75</v>
      </c>
      <c r="B376" s="149"/>
      <c r="C376" s="461">
        <v>3110</v>
      </c>
      <c r="D376" s="462" t="s">
        <v>912</v>
      </c>
      <c r="E376" s="1384">
        <f t="shared" si="81"/>
        <v>0</v>
      </c>
      <c r="F376" s="1655">
        <v>0</v>
      </c>
      <c r="G376" s="1663">
        <v>0</v>
      </c>
      <c r="H376" s="1654">
        <v>0</v>
      </c>
      <c r="I376" s="1655">
        <v>0</v>
      </c>
      <c r="J376" s="1663">
        <v>0</v>
      </c>
      <c r="K376" s="1654">
        <v>0</v>
      </c>
      <c r="L376" s="1384">
        <f t="shared" ref="L376:L382" si="84">I376+J376+K376</f>
        <v>0</v>
      </c>
      <c r="M376" s="7" t="str">
        <f t="shared" si="80"/>
        <v/>
      </c>
      <c r="N376" s="408"/>
    </row>
    <row r="377" spans="1:14" ht="18.75" hidden="1" customHeight="1">
      <c r="A377" s="23">
        <v>80</v>
      </c>
      <c r="B377" s="465"/>
      <c r="C377" s="452">
        <v>3111</v>
      </c>
      <c r="D377" s="466" t="s">
        <v>913</v>
      </c>
      <c r="E377" s="1382">
        <f t="shared" si="81"/>
        <v>0</v>
      </c>
      <c r="F377" s="1664"/>
      <c r="G377" s="1662">
        <v>0</v>
      </c>
      <c r="H377" s="456">
        <v>0</v>
      </c>
      <c r="I377" s="1664"/>
      <c r="J377" s="1662">
        <v>0</v>
      </c>
      <c r="K377" s="456">
        <v>0</v>
      </c>
      <c r="L377" s="1382">
        <f t="shared" si="84"/>
        <v>0</v>
      </c>
      <c r="M377" s="7" t="str">
        <f t="shared" si="80"/>
        <v/>
      </c>
      <c r="N377" s="408"/>
    </row>
    <row r="378" spans="1:14" ht="27" hidden="1" customHeight="1">
      <c r="A378" s="23">
        <v>85</v>
      </c>
      <c r="B378" s="465"/>
      <c r="C378" s="156">
        <v>3112</v>
      </c>
      <c r="D378" s="196" t="s">
        <v>914</v>
      </c>
      <c r="E378" s="1380">
        <f t="shared" si="81"/>
        <v>0</v>
      </c>
      <c r="F378" s="1665">
        <v>0</v>
      </c>
      <c r="G378" s="159"/>
      <c r="H378" s="160">
        <v>0</v>
      </c>
      <c r="I378" s="1665">
        <v>0</v>
      </c>
      <c r="J378" s="159"/>
      <c r="K378" s="160">
        <v>0</v>
      </c>
      <c r="L378" s="1380">
        <f t="shared" si="84"/>
        <v>0</v>
      </c>
      <c r="M378" s="7" t="str">
        <f t="shared" si="80"/>
        <v/>
      </c>
      <c r="N378" s="408"/>
    </row>
    <row r="379" spans="1:14" ht="18.75" hidden="1" customHeight="1">
      <c r="A379" s="23">
        <v>90</v>
      </c>
      <c r="B379" s="465"/>
      <c r="C379" s="156">
        <v>3113</v>
      </c>
      <c r="D379" s="196" t="s">
        <v>284</v>
      </c>
      <c r="E379" s="1380">
        <f t="shared" si="81"/>
        <v>0</v>
      </c>
      <c r="F379" s="158"/>
      <c r="G379" s="159"/>
      <c r="H379" s="160">
        <v>0</v>
      </c>
      <c r="I379" s="158"/>
      <c r="J379" s="159"/>
      <c r="K379" s="160">
        <v>0</v>
      </c>
      <c r="L379" s="1380">
        <f t="shared" si="84"/>
        <v>0</v>
      </c>
      <c r="M379" s="7" t="str">
        <f t="shared" si="80"/>
        <v/>
      </c>
      <c r="N379" s="408"/>
    </row>
    <row r="380" spans="1:14" ht="33" hidden="1" customHeight="1">
      <c r="A380" s="23">
        <v>91</v>
      </c>
      <c r="B380" s="465"/>
      <c r="C380" s="156">
        <v>3118</v>
      </c>
      <c r="D380" s="196" t="s">
        <v>2042</v>
      </c>
      <c r="E380" s="1380">
        <f t="shared" si="81"/>
        <v>0</v>
      </c>
      <c r="F380" s="158"/>
      <c r="G380" s="159"/>
      <c r="H380" s="160">
        <v>0</v>
      </c>
      <c r="I380" s="158"/>
      <c r="J380" s="159"/>
      <c r="K380" s="160">
        <v>0</v>
      </c>
      <c r="L380" s="1380">
        <f t="shared" si="84"/>
        <v>0</v>
      </c>
      <c r="M380" s="7" t="str">
        <f t="shared" si="80"/>
        <v/>
      </c>
      <c r="N380" s="408"/>
    </row>
    <row r="381" spans="1:14" ht="30.75" hidden="1" customHeight="1">
      <c r="A381" s="23"/>
      <c r="B381" s="465"/>
      <c r="C381" s="447">
        <v>3128</v>
      </c>
      <c r="D381" s="467" t="s">
        <v>2041</v>
      </c>
      <c r="E381" s="1385">
        <f t="shared" si="81"/>
        <v>0</v>
      </c>
      <c r="F381" s="449"/>
      <c r="G381" s="450"/>
      <c r="H381" s="451">
        <v>0</v>
      </c>
      <c r="I381" s="449"/>
      <c r="J381" s="450"/>
      <c r="K381" s="451">
        <v>0</v>
      </c>
      <c r="L381" s="1385">
        <f t="shared" si="84"/>
        <v>0</v>
      </c>
      <c r="M381" s="7" t="str">
        <f t="shared" si="80"/>
        <v/>
      </c>
      <c r="N381" s="408"/>
    </row>
    <row r="382" spans="1:14" ht="18.75" hidden="1" customHeight="1">
      <c r="A382" s="23">
        <v>100</v>
      </c>
      <c r="B382" s="149"/>
      <c r="C382" s="468">
        <v>3120</v>
      </c>
      <c r="D382" s="469" t="s">
        <v>1973</v>
      </c>
      <c r="E382" s="1386">
        <f t="shared" si="81"/>
        <v>0</v>
      </c>
      <c r="F382" s="470"/>
      <c r="G382" s="471"/>
      <c r="H382" s="472">
        <v>0</v>
      </c>
      <c r="I382" s="470"/>
      <c r="J382" s="471"/>
      <c r="K382" s="472">
        <v>0</v>
      </c>
      <c r="L382" s="1386">
        <f t="shared" si="84"/>
        <v>0</v>
      </c>
      <c r="M382" s="7" t="str">
        <f t="shared" si="80"/>
        <v/>
      </c>
      <c r="N382" s="408"/>
    </row>
    <row r="383" spans="1:14" s="15" customFormat="1" ht="18.75" hidden="1" customHeight="1">
      <c r="A383" s="22">
        <v>115</v>
      </c>
      <c r="B383" s="458">
        <v>3200</v>
      </c>
      <c r="C383" s="1793" t="s">
        <v>305</v>
      </c>
      <c r="D383" s="1794"/>
      <c r="E383" s="1378">
        <f t="shared" ref="E383:L383" si="85">SUM(E384:E387)</f>
        <v>0</v>
      </c>
      <c r="F383" s="459">
        <f t="shared" si="85"/>
        <v>0</v>
      </c>
      <c r="G383" s="473">
        <f t="shared" si="85"/>
        <v>0</v>
      </c>
      <c r="H383" s="445">
        <f>SUM(H384:H387)</f>
        <v>0</v>
      </c>
      <c r="I383" s="459">
        <f t="shared" si="85"/>
        <v>0</v>
      </c>
      <c r="J383" s="444">
        <f t="shared" si="85"/>
        <v>0</v>
      </c>
      <c r="K383" s="445">
        <f>SUM(K384:K387)</f>
        <v>0</v>
      </c>
      <c r="L383" s="1378">
        <f t="shared" si="85"/>
        <v>0</v>
      </c>
      <c r="M383" s="7" t="str">
        <f t="shared" si="80"/>
        <v/>
      </c>
      <c r="N383" s="408"/>
    </row>
    <row r="384" spans="1:14" ht="18.75" hidden="1" customHeight="1">
      <c r="A384" s="22">
        <v>120</v>
      </c>
      <c r="B384" s="149"/>
      <c r="C384" s="150">
        <v>3210</v>
      </c>
      <c r="D384" s="204" t="s">
        <v>285</v>
      </c>
      <c r="E384" s="1379">
        <f t="shared" si="81"/>
        <v>0</v>
      </c>
      <c r="F384" s="486">
        <v>0</v>
      </c>
      <c r="G384" s="487">
        <v>0</v>
      </c>
      <c r="H384" s="154">
        <v>0</v>
      </c>
      <c r="I384" s="486">
        <v>0</v>
      </c>
      <c r="J384" s="487">
        <v>0</v>
      </c>
      <c r="K384" s="154">
        <v>0</v>
      </c>
      <c r="L384" s="1379">
        <f>I384+J384+K384</f>
        <v>0</v>
      </c>
      <c r="M384" s="7" t="str">
        <f t="shared" si="80"/>
        <v/>
      </c>
      <c r="N384" s="408"/>
    </row>
    <row r="385" spans="1:14" ht="18.75" hidden="1" customHeight="1">
      <c r="A385" s="23">
        <v>125</v>
      </c>
      <c r="B385" s="181"/>
      <c r="C385" s="447">
        <v>3220</v>
      </c>
      <c r="D385" s="467" t="s">
        <v>248</v>
      </c>
      <c r="E385" s="1381">
        <f t="shared" si="81"/>
        <v>0</v>
      </c>
      <c r="F385" s="1464">
        <v>0</v>
      </c>
      <c r="G385" s="1465">
        <v>0</v>
      </c>
      <c r="H385" s="451">
        <v>0</v>
      </c>
      <c r="I385" s="1464">
        <v>0</v>
      </c>
      <c r="J385" s="1465">
        <v>0</v>
      </c>
      <c r="K385" s="451">
        <v>0</v>
      </c>
      <c r="L385" s="1381">
        <f>I385+J385+K385</f>
        <v>0</v>
      </c>
      <c r="M385" s="7" t="str">
        <f t="shared" si="80"/>
        <v/>
      </c>
      <c r="N385" s="408"/>
    </row>
    <row r="386" spans="1:14" ht="18.75" hidden="1" customHeight="1">
      <c r="A386" s="23">
        <v>130</v>
      </c>
      <c r="B386" s="149"/>
      <c r="C386" s="452">
        <v>3230</v>
      </c>
      <c r="D386" s="466" t="s">
        <v>306</v>
      </c>
      <c r="E386" s="1382">
        <f t="shared" si="81"/>
        <v>0</v>
      </c>
      <c r="F386" s="1466">
        <v>0</v>
      </c>
      <c r="G386" s="1467">
        <v>0</v>
      </c>
      <c r="H386" s="456">
        <v>0</v>
      </c>
      <c r="I386" s="1466">
        <v>0</v>
      </c>
      <c r="J386" s="1467">
        <v>0</v>
      </c>
      <c r="K386" s="456">
        <v>0</v>
      </c>
      <c r="L386" s="1382">
        <f>I386+J386+K386</f>
        <v>0</v>
      </c>
      <c r="M386" s="7" t="str">
        <f t="shared" si="80"/>
        <v/>
      </c>
      <c r="N386" s="408"/>
    </row>
    <row r="387" spans="1:14" ht="18.75" hidden="1" customHeight="1">
      <c r="A387" s="36">
        <v>135</v>
      </c>
      <c r="B387" s="149"/>
      <c r="C387" s="179">
        <v>3240</v>
      </c>
      <c r="D387" s="474" t="s">
        <v>307</v>
      </c>
      <c r="E387" s="1383">
        <f t="shared" si="81"/>
        <v>0</v>
      </c>
      <c r="F387" s="490">
        <v>0</v>
      </c>
      <c r="G387" s="491">
        <v>0</v>
      </c>
      <c r="H387" s="175">
        <v>0</v>
      </c>
      <c r="I387" s="490">
        <v>0</v>
      </c>
      <c r="J387" s="491">
        <v>0</v>
      </c>
      <c r="K387" s="175">
        <v>0</v>
      </c>
      <c r="L387" s="1383">
        <f>I387+J387+K387</f>
        <v>0</v>
      </c>
      <c r="M387" s="7" t="str">
        <f t="shared" si="80"/>
        <v/>
      </c>
      <c r="N387" s="408"/>
    </row>
    <row r="388" spans="1:14" s="15" customFormat="1" ht="18.75" hidden="1" customHeight="1">
      <c r="A388" s="39">
        <v>145</v>
      </c>
      <c r="B388" s="458">
        <v>6000</v>
      </c>
      <c r="C388" s="1793" t="s">
        <v>249</v>
      </c>
      <c r="D388" s="1794"/>
      <c r="E388" s="1378">
        <f t="shared" ref="E388:L388" si="86">SUM(E389:E390)</f>
        <v>0</v>
      </c>
      <c r="F388" s="459">
        <f t="shared" si="86"/>
        <v>0</v>
      </c>
      <c r="G388" s="473">
        <f t="shared" si="86"/>
        <v>0</v>
      </c>
      <c r="H388" s="445">
        <f>SUM(H389:H390)</f>
        <v>0</v>
      </c>
      <c r="I388" s="459">
        <f t="shared" si="86"/>
        <v>0</v>
      </c>
      <c r="J388" s="444">
        <f t="shared" si="86"/>
        <v>0</v>
      </c>
      <c r="K388" s="445">
        <f>SUM(K389:K390)</f>
        <v>0</v>
      </c>
      <c r="L388" s="1378">
        <f t="shared" si="86"/>
        <v>0</v>
      </c>
      <c r="M388" s="7" t="str">
        <f t="shared" si="80"/>
        <v/>
      </c>
      <c r="N388" s="408"/>
    </row>
    <row r="389" spans="1:14" ht="18.75" hidden="1" customHeight="1">
      <c r="A389" s="36">
        <v>150</v>
      </c>
      <c r="B389" s="171"/>
      <c r="C389" s="150">
        <v>6001</v>
      </c>
      <c r="D389" s="151" t="s">
        <v>323</v>
      </c>
      <c r="E389" s="1379">
        <f t="shared" si="81"/>
        <v>0</v>
      </c>
      <c r="F389" s="486">
        <v>0</v>
      </c>
      <c r="G389" s="1621">
        <v>0</v>
      </c>
      <c r="H389" s="154">
        <v>0</v>
      </c>
      <c r="I389" s="486">
        <v>0</v>
      </c>
      <c r="J389" s="1621">
        <v>0</v>
      </c>
      <c r="K389" s="154">
        <v>0</v>
      </c>
      <c r="L389" s="1379">
        <f>I389+J389+K389</f>
        <v>0</v>
      </c>
      <c r="M389" s="7" t="str">
        <f t="shared" si="80"/>
        <v/>
      </c>
      <c r="N389" s="408"/>
    </row>
    <row r="390" spans="1:14" ht="18.75" hidden="1" customHeight="1">
      <c r="A390" s="36">
        <v>155</v>
      </c>
      <c r="B390" s="171"/>
      <c r="C390" s="179">
        <v>6002</v>
      </c>
      <c r="D390" s="186" t="s">
        <v>324</v>
      </c>
      <c r="E390" s="1383">
        <f t="shared" si="81"/>
        <v>0</v>
      </c>
      <c r="F390" s="1619">
        <v>0</v>
      </c>
      <c r="G390" s="1620">
        <v>0</v>
      </c>
      <c r="H390" s="472">
        <v>0</v>
      </c>
      <c r="I390" s="1619">
        <v>0</v>
      </c>
      <c r="J390" s="1620">
        <v>0</v>
      </c>
      <c r="K390" s="175">
        <v>0</v>
      </c>
      <c r="L390" s="1383">
        <f>I390+J390+K390</f>
        <v>0</v>
      </c>
      <c r="M390" s="7" t="str">
        <f t="shared" si="80"/>
        <v/>
      </c>
      <c r="N390" s="408"/>
    </row>
    <row r="391" spans="1:14" s="15" customFormat="1" ht="18.75" customHeight="1">
      <c r="A391" s="39">
        <v>160</v>
      </c>
      <c r="B391" s="458">
        <v>6100</v>
      </c>
      <c r="C391" s="1793" t="s">
        <v>250</v>
      </c>
      <c r="D391" s="1794"/>
      <c r="E391" s="1378">
        <f t="shared" ref="E391:L391" si="87">SUM(E392:E395)</f>
        <v>753239</v>
      </c>
      <c r="F391" s="459">
        <f t="shared" si="87"/>
        <v>680921</v>
      </c>
      <c r="G391" s="473">
        <f t="shared" si="87"/>
        <v>72318</v>
      </c>
      <c r="H391" s="445">
        <f>SUM(H392:H395)</f>
        <v>0</v>
      </c>
      <c r="I391" s="459">
        <f t="shared" si="87"/>
        <v>647905</v>
      </c>
      <c r="J391" s="444">
        <f t="shared" si="87"/>
        <v>72318</v>
      </c>
      <c r="K391" s="445">
        <f>SUM(K392:K395)</f>
        <v>0</v>
      </c>
      <c r="L391" s="1378">
        <f t="shared" si="87"/>
        <v>720223</v>
      </c>
      <c r="M391" s="7">
        <f t="shared" si="80"/>
        <v>1</v>
      </c>
      <c r="N391" s="408"/>
    </row>
    <row r="392" spans="1:14" ht="18.75" customHeight="1">
      <c r="A392" s="36">
        <v>165</v>
      </c>
      <c r="B392" s="171"/>
      <c r="C392" s="150">
        <v>6101</v>
      </c>
      <c r="D392" s="151" t="s">
        <v>692</v>
      </c>
      <c r="E392" s="1379">
        <f t="shared" si="81"/>
        <v>3415</v>
      </c>
      <c r="F392" s="152">
        <v>3415</v>
      </c>
      <c r="G392" s="153"/>
      <c r="H392" s="154">
        <v>0</v>
      </c>
      <c r="I392" s="152">
        <v>3415</v>
      </c>
      <c r="J392" s="153"/>
      <c r="K392" s="154">
        <v>0</v>
      </c>
      <c r="L392" s="1379">
        <f>I392+J392+K392</f>
        <v>3415</v>
      </c>
      <c r="M392" s="7">
        <f t="shared" si="80"/>
        <v>1</v>
      </c>
      <c r="N392" s="408"/>
    </row>
    <row r="393" spans="1:14" ht="18.75" hidden="1" customHeight="1">
      <c r="A393" s="36">
        <v>170</v>
      </c>
      <c r="B393" s="171"/>
      <c r="C393" s="156">
        <v>6102</v>
      </c>
      <c r="D393" s="184" t="s">
        <v>693</v>
      </c>
      <c r="E393" s="1380">
        <f t="shared" si="81"/>
        <v>0</v>
      </c>
      <c r="F393" s="158"/>
      <c r="G393" s="159"/>
      <c r="H393" s="160">
        <v>0</v>
      </c>
      <c r="I393" s="158"/>
      <c r="J393" s="159"/>
      <c r="K393" s="160">
        <v>0</v>
      </c>
      <c r="L393" s="1380">
        <f>I393+J393+K393</f>
        <v>0</v>
      </c>
      <c r="M393" s="7" t="str">
        <f t="shared" si="80"/>
        <v/>
      </c>
      <c r="N393" s="408"/>
    </row>
    <row r="394" spans="1:14" ht="18.75" hidden="1" customHeight="1">
      <c r="A394" s="36"/>
      <c r="B394" s="181"/>
      <c r="C394" s="156">
        <v>6105</v>
      </c>
      <c r="D394" s="184" t="s">
        <v>593</v>
      </c>
      <c r="E394" s="1387">
        <f t="shared" si="81"/>
        <v>0</v>
      </c>
      <c r="F394" s="158"/>
      <c r="G394" s="159"/>
      <c r="H394" s="160">
        <v>0</v>
      </c>
      <c r="I394" s="158"/>
      <c r="J394" s="159"/>
      <c r="K394" s="160">
        <v>0</v>
      </c>
      <c r="L394" s="1387">
        <f>I394+J394+K394</f>
        <v>0</v>
      </c>
      <c r="M394" s="7" t="str">
        <f t="shared" si="80"/>
        <v/>
      </c>
      <c r="N394" s="408"/>
    </row>
    <row r="395" spans="1:14" ht="18.75" customHeight="1">
      <c r="A395" s="36">
        <v>180</v>
      </c>
      <c r="B395" s="181"/>
      <c r="C395" s="179">
        <v>6109</v>
      </c>
      <c r="D395" s="475" t="s">
        <v>251</v>
      </c>
      <c r="E395" s="1388">
        <f t="shared" si="81"/>
        <v>749824</v>
      </c>
      <c r="F395" s="173">
        <v>677506</v>
      </c>
      <c r="G395" s="174">
        <v>72318</v>
      </c>
      <c r="H395" s="175">
        <v>0</v>
      </c>
      <c r="I395" s="173">
        <v>644490</v>
      </c>
      <c r="J395" s="174">
        <v>72318</v>
      </c>
      <c r="K395" s="175">
        <v>0</v>
      </c>
      <c r="L395" s="1388">
        <f>I395+J395+K395</f>
        <v>716808</v>
      </c>
      <c r="M395" s="7">
        <f t="shared" si="80"/>
        <v>1</v>
      </c>
      <c r="N395" s="408"/>
    </row>
    <row r="396" spans="1:14" s="15" customFormat="1" ht="18.75" customHeight="1">
      <c r="A396" s="22">
        <v>185</v>
      </c>
      <c r="B396" s="458">
        <v>6200</v>
      </c>
      <c r="C396" s="1793" t="s">
        <v>252</v>
      </c>
      <c r="D396" s="1794"/>
      <c r="E396" s="1378">
        <f t="shared" ref="E396:L396" si="88">SUM(E397:E398)</f>
        <v>0</v>
      </c>
      <c r="F396" s="459">
        <f t="shared" si="88"/>
        <v>0</v>
      </c>
      <c r="G396" s="473">
        <f t="shared" si="88"/>
        <v>0</v>
      </c>
      <c r="H396" s="445">
        <f>SUM(H397:H398)</f>
        <v>0</v>
      </c>
      <c r="I396" s="459">
        <f t="shared" si="88"/>
        <v>-78</v>
      </c>
      <c r="J396" s="444">
        <f t="shared" si="88"/>
        <v>0</v>
      </c>
      <c r="K396" s="445">
        <f>SUM(K397:K398)</f>
        <v>0</v>
      </c>
      <c r="L396" s="1378">
        <f t="shared" si="88"/>
        <v>-78</v>
      </c>
      <c r="M396" s="7">
        <f t="shared" si="80"/>
        <v>1</v>
      </c>
      <c r="N396" s="408"/>
    </row>
    <row r="397" spans="1:14" ht="18.75" hidden="1" customHeight="1">
      <c r="A397" s="23">
        <v>190</v>
      </c>
      <c r="B397" s="476"/>
      <c r="C397" s="150">
        <v>6201</v>
      </c>
      <c r="D397" s="477" t="s">
        <v>1974</v>
      </c>
      <c r="E397" s="1379">
        <f t="shared" si="81"/>
        <v>0</v>
      </c>
      <c r="F397" s="152"/>
      <c r="G397" s="153"/>
      <c r="H397" s="154">
        <v>0</v>
      </c>
      <c r="I397" s="152"/>
      <c r="J397" s="153"/>
      <c r="K397" s="154">
        <v>0</v>
      </c>
      <c r="L397" s="1379">
        <f>I397+J397+K397</f>
        <v>0</v>
      </c>
      <c r="M397" s="7" t="str">
        <f t="shared" si="80"/>
        <v/>
      </c>
      <c r="N397" s="408"/>
    </row>
    <row r="398" spans="1:14" ht="18.75" customHeight="1">
      <c r="A398" s="23">
        <v>195</v>
      </c>
      <c r="B398" s="149"/>
      <c r="C398" s="179">
        <v>6202</v>
      </c>
      <c r="D398" s="478" t="s">
        <v>2048</v>
      </c>
      <c r="E398" s="1383">
        <f t="shared" si="81"/>
        <v>0</v>
      </c>
      <c r="F398" s="173"/>
      <c r="G398" s="174"/>
      <c r="H398" s="175">
        <v>0</v>
      </c>
      <c r="I398" s="173">
        <v>-78</v>
      </c>
      <c r="J398" s="174"/>
      <c r="K398" s="175">
        <v>0</v>
      </c>
      <c r="L398" s="1383">
        <f>I398+J398+K398</f>
        <v>-78</v>
      </c>
      <c r="M398" s="7">
        <f t="shared" si="80"/>
        <v>1</v>
      </c>
      <c r="N398" s="408"/>
    </row>
    <row r="399" spans="1:14" s="15" customFormat="1" ht="18.75" hidden="1" customHeight="1">
      <c r="A399" s="22">
        <v>200</v>
      </c>
      <c r="B399" s="458">
        <v>6300</v>
      </c>
      <c r="C399" s="1793" t="s">
        <v>253</v>
      </c>
      <c r="D399" s="1794"/>
      <c r="E399" s="1378">
        <f t="shared" ref="E399:L399" si="89">SUM(E400:E401)</f>
        <v>0</v>
      </c>
      <c r="F399" s="459">
        <f t="shared" si="89"/>
        <v>0</v>
      </c>
      <c r="G399" s="473">
        <f t="shared" si="89"/>
        <v>0</v>
      </c>
      <c r="H399" s="445">
        <f>SUM(H400:H401)</f>
        <v>0</v>
      </c>
      <c r="I399" s="459">
        <f t="shared" si="89"/>
        <v>0</v>
      </c>
      <c r="J399" s="444">
        <f t="shared" si="89"/>
        <v>0</v>
      </c>
      <c r="K399" s="445">
        <f>SUM(K400:K401)</f>
        <v>0</v>
      </c>
      <c r="L399" s="1378">
        <f t="shared" si="89"/>
        <v>0</v>
      </c>
      <c r="M399" s="7" t="str">
        <f t="shared" si="80"/>
        <v/>
      </c>
      <c r="N399" s="408"/>
    </row>
    <row r="400" spans="1:14" ht="18.75" hidden="1" customHeight="1">
      <c r="A400" s="23">
        <v>205</v>
      </c>
      <c r="B400" s="149"/>
      <c r="C400" s="150">
        <v>6301</v>
      </c>
      <c r="D400" s="477" t="s">
        <v>1974</v>
      </c>
      <c r="E400" s="1379">
        <f t="shared" si="81"/>
        <v>0</v>
      </c>
      <c r="F400" s="486">
        <v>0</v>
      </c>
      <c r="G400" s="1621">
        <v>0</v>
      </c>
      <c r="H400" s="154">
        <v>0</v>
      </c>
      <c r="I400" s="486">
        <v>0</v>
      </c>
      <c r="J400" s="1621">
        <v>0</v>
      </c>
      <c r="K400" s="154">
        <v>0</v>
      </c>
      <c r="L400" s="1379">
        <f>I400+J400+K400</f>
        <v>0</v>
      </c>
      <c r="M400" s="7" t="str">
        <f t="shared" si="80"/>
        <v/>
      </c>
      <c r="N400" s="408"/>
    </row>
    <row r="401" spans="1:14" ht="18.75" hidden="1" customHeight="1">
      <c r="A401" s="36">
        <v>206</v>
      </c>
      <c r="B401" s="149"/>
      <c r="C401" s="179">
        <v>6302</v>
      </c>
      <c r="D401" s="478" t="s">
        <v>325</v>
      </c>
      <c r="E401" s="1383">
        <f t="shared" si="81"/>
        <v>0</v>
      </c>
      <c r="F401" s="1619">
        <v>0</v>
      </c>
      <c r="G401" s="1620">
        <v>0</v>
      </c>
      <c r="H401" s="472">
        <v>0</v>
      </c>
      <c r="I401" s="1619">
        <v>0</v>
      </c>
      <c r="J401" s="1620">
        <v>0</v>
      </c>
      <c r="K401" s="175">
        <v>0</v>
      </c>
      <c r="L401" s="1383">
        <f>I401+J401+K401</f>
        <v>0</v>
      </c>
      <c r="M401" s="7" t="str">
        <f t="shared" si="80"/>
        <v/>
      </c>
      <c r="N401" s="408"/>
    </row>
    <row r="402" spans="1:14" s="46" customFormat="1" ht="18.75" hidden="1" customHeight="1">
      <c r="A402" s="26">
        <v>210</v>
      </c>
      <c r="B402" s="458">
        <v>6400</v>
      </c>
      <c r="C402" s="1793" t="s">
        <v>915</v>
      </c>
      <c r="D402" s="1794"/>
      <c r="E402" s="1378">
        <f t="shared" ref="E402:L402" si="90">SUM(E403:E404)</f>
        <v>0</v>
      </c>
      <c r="F402" s="459">
        <f t="shared" si="90"/>
        <v>0</v>
      </c>
      <c r="G402" s="473">
        <f t="shared" si="90"/>
        <v>0</v>
      </c>
      <c r="H402" s="445">
        <f>SUM(H403:H404)</f>
        <v>0</v>
      </c>
      <c r="I402" s="459">
        <f t="shared" si="90"/>
        <v>0</v>
      </c>
      <c r="J402" s="444">
        <f t="shared" si="90"/>
        <v>0</v>
      </c>
      <c r="K402" s="445">
        <f>SUM(K403:K404)</f>
        <v>0</v>
      </c>
      <c r="L402" s="1378">
        <f t="shared" si="90"/>
        <v>0</v>
      </c>
      <c r="M402" s="7" t="str">
        <f t="shared" si="80"/>
        <v/>
      </c>
      <c r="N402" s="408"/>
    </row>
    <row r="403" spans="1:14" s="35" customFormat="1" hidden="1">
      <c r="A403" s="28">
        <v>211</v>
      </c>
      <c r="B403" s="181"/>
      <c r="C403" s="479">
        <v>6401</v>
      </c>
      <c r="D403" s="480" t="s">
        <v>326</v>
      </c>
      <c r="E403" s="1379">
        <f t="shared" si="81"/>
        <v>0</v>
      </c>
      <c r="F403" s="152"/>
      <c r="G403" s="153"/>
      <c r="H403" s="154">
        <v>0</v>
      </c>
      <c r="I403" s="152"/>
      <c r="J403" s="153"/>
      <c r="K403" s="154">
        <v>0</v>
      </c>
      <c r="L403" s="1379">
        <f>I403+J403+K403</f>
        <v>0</v>
      </c>
      <c r="M403" s="7" t="str">
        <f t="shared" si="80"/>
        <v/>
      </c>
      <c r="N403" s="408"/>
    </row>
    <row r="404" spans="1:14" s="35" customFormat="1" hidden="1">
      <c r="A404" s="28">
        <v>212</v>
      </c>
      <c r="B404" s="181"/>
      <c r="C404" s="481">
        <v>6402</v>
      </c>
      <c r="D404" s="482" t="s">
        <v>325</v>
      </c>
      <c r="E404" s="1383">
        <f t="shared" si="81"/>
        <v>0</v>
      </c>
      <c r="F404" s="173"/>
      <c r="G404" s="174"/>
      <c r="H404" s="175">
        <v>0</v>
      </c>
      <c r="I404" s="173"/>
      <c r="J404" s="174"/>
      <c r="K404" s="175">
        <v>0</v>
      </c>
      <c r="L404" s="1383">
        <f>I404+J404+K404</f>
        <v>0</v>
      </c>
      <c r="M404" s="7" t="str">
        <f t="shared" si="80"/>
        <v/>
      </c>
      <c r="N404" s="408"/>
    </row>
    <row r="405" spans="1:14" s="46" customFormat="1" ht="18.75" hidden="1" customHeight="1">
      <c r="A405" s="47">
        <v>213</v>
      </c>
      <c r="B405" s="458">
        <v>6500</v>
      </c>
      <c r="C405" s="1793" t="s">
        <v>675</v>
      </c>
      <c r="D405" s="1794"/>
      <c r="E405" s="1378">
        <f t="shared" si="81"/>
        <v>0</v>
      </c>
      <c r="F405" s="483"/>
      <c r="G405" s="484"/>
      <c r="H405" s="1474">
        <v>0</v>
      </c>
      <c r="I405" s="483"/>
      <c r="J405" s="484"/>
      <c r="K405" s="1474">
        <v>0</v>
      </c>
      <c r="L405" s="1378">
        <f>I405+J405+K405</f>
        <v>0</v>
      </c>
      <c r="M405" s="7" t="str">
        <f t="shared" si="80"/>
        <v/>
      </c>
      <c r="N405" s="408"/>
    </row>
    <row r="406" spans="1:14" s="15" customFormat="1" ht="18.75" hidden="1" customHeight="1">
      <c r="A406" s="22">
        <v>215</v>
      </c>
      <c r="B406" s="458">
        <v>6600</v>
      </c>
      <c r="C406" s="1793" t="s">
        <v>676</v>
      </c>
      <c r="D406" s="1794"/>
      <c r="E406" s="1378">
        <f t="shared" ref="E406:L406" si="91">SUM(E407:E408)</f>
        <v>0</v>
      </c>
      <c r="F406" s="459">
        <f t="shared" si="91"/>
        <v>0</v>
      </c>
      <c r="G406" s="473">
        <f t="shared" si="91"/>
        <v>0</v>
      </c>
      <c r="H406" s="445">
        <f>SUM(H407:H408)</f>
        <v>0</v>
      </c>
      <c r="I406" s="459">
        <f t="shared" si="91"/>
        <v>0</v>
      </c>
      <c r="J406" s="444">
        <f t="shared" si="91"/>
        <v>0</v>
      </c>
      <c r="K406" s="445">
        <f>SUM(K407:K408)</f>
        <v>0</v>
      </c>
      <c r="L406" s="1378">
        <f t="shared" si="91"/>
        <v>0</v>
      </c>
      <c r="M406" s="7" t="str">
        <f t="shared" si="80"/>
        <v/>
      </c>
      <c r="N406" s="408"/>
    </row>
    <row r="407" spans="1:14" ht="18.75" hidden="1" customHeight="1">
      <c r="A407" s="25">
        <v>220</v>
      </c>
      <c r="B407" s="149"/>
      <c r="C407" s="150">
        <v>6601</v>
      </c>
      <c r="D407" s="151" t="s">
        <v>254</v>
      </c>
      <c r="E407" s="1379">
        <f t="shared" si="81"/>
        <v>0</v>
      </c>
      <c r="F407" s="486">
        <v>0</v>
      </c>
      <c r="G407" s="1621">
        <v>0</v>
      </c>
      <c r="H407" s="154">
        <v>0</v>
      </c>
      <c r="I407" s="486">
        <v>0</v>
      </c>
      <c r="J407" s="1621">
        <v>0</v>
      </c>
      <c r="K407" s="154">
        <v>0</v>
      </c>
      <c r="L407" s="1379">
        <f>I407+J407+K407</f>
        <v>0</v>
      </c>
      <c r="M407" s="7" t="str">
        <f t="shared" si="80"/>
        <v/>
      </c>
      <c r="N407" s="408"/>
    </row>
    <row r="408" spans="1:14" ht="18.75" hidden="1" customHeight="1">
      <c r="A408" s="23">
        <v>225</v>
      </c>
      <c r="B408" s="149"/>
      <c r="C408" s="179">
        <v>6602</v>
      </c>
      <c r="D408" s="186" t="s">
        <v>255</v>
      </c>
      <c r="E408" s="1383">
        <f t="shared" si="81"/>
        <v>0</v>
      </c>
      <c r="F408" s="1619">
        <v>0</v>
      </c>
      <c r="G408" s="1620">
        <v>0</v>
      </c>
      <c r="H408" s="472">
        <v>0</v>
      </c>
      <c r="I408" s="1619">
        <v>0</v>
      </c>
      <c r="J408" s="1620">
        <v>0</v>
      </c>
      <c r="K408" s="175">
        <v>0</v>
      </c>
      <c r="L408" s="1383">
        <f>I408+J408+K408</f>
        <v>0</v>
      </c>
      <c r="M408" s="7" t="str">
        <f t="shared" si="80"/>
        <v/>
      </c>
      <c r="N408" s="408"/>
    </row>
    <row r="409" spans="1:14" s="15" customFormat="1" ht="18.75" hidden="1" customHeight="1">
      <c r="A409" s="22">
        <v>215</v>
      </c>
      <c r="B409" s="458">
        <v>6700</v>
      </c>
      <c r="C409" s="1793" t="s">
        <v>694</v>
      </c>
      <c r="D409" s="1794"/>
      <c r="E409" s="1378">
        <f t="shared" ref="E409:L409" si="92">SUM(E410:E411)</f>
        <v>0</v>
      </c>
      <c r="F409" s="459">
        <f t="shared" si="92"/>
        <v>0</v>
      </c>
      <c r="G409" s="473">
        <f t="shared" si="92"/>
        <v>0</v>
      </c>
      <c r="H409" s="445">
        <f>SUM(H410:H411)</f>
        <v>0</v>
      </c>
      <c r="I409" s="459">
        <f t="shared" si="92"/>
        <v>0</v>
      </c>
      <c r="J409" s="444">
        <f t="shared" si="92"/>
        <v>0</v>
      </c>
      <c r="K409" s="445">
        <f>SUM(K410:K411)</f>
        <v>0</v>
      </c>
      <c r="L409" s="1378">
        <f t="shared" si="92"/>
        <v>0</v>
      </c>
      <c r="M409" s="7" t="str">
        <f t="shared" si="80"/>
        <v/>
      </c>
      <c r="N409" s="408"/>
    </row>
    <row r="410" spans="1:14" ht="18.75" hidden="1" customHeight="1">
      <c r="A410" s="25">
        <v>220</v>
      </c>
      <c r="B410" s="149"/>
      <c r="C410" s="150">
        <v>6701</v>
      </c>
      <c r="D410" s="151" t="s">
        <v>695</v>
      </c>
      <c r="E410" s="1379">
        <f t="shared" si="81"/>
        <v>0</v>
      </c>
      <c r="F410" s="152"/>
      <c r="G410" s="153"/>
      <c r="H410" s="154">
        <v>0</v>
      </c>
      <c r="I410" s="152"/>
      <c r="J410" s="153"/>
      <c r="K410" s="154">
        <v>0</v>
      </c>
      <c r="L410" s="1379">
        <f>I410+J410+K410</f>
        <v>0</v>
      </c>
      <c r="M410" s="7" t="str">
        <f t="shared" si="80"/>
        <v/>
      </c>
      <c r="N410" s="408"/>
    </row>
    <row r="411" spans="1:14" ht="18.75" hidden="1" customHeight="1">
      <c r="A411" s="23">
        <v>225</v>
      </c>
      <c r="B411" s="149"/>
      <c r="C411" s="179">
        <v>6702</v>
      </c>
      <c r="D411" s="186" t="s">
        <v>308</v>
      </c>
      <c r="E411" s="1383">
        <f t="shared" si="81"/>
        <v>0</v>
      </c>
      <c r="F411" s="173"/>
      <c r="G411" s="174"/>
      <c r="H411" s="175">
        <v>0</v>
      </c>
      <c r="I411" s="173"/>
      <c r="J411" s="174"/>
      <c r="K411" s="175">
        <v>0</v>
      </c>
      <c r="L411" s="1383">
        <f>I411+J411+K411</f>
        <v>0</v>
      </c>
      <c r="M411" s="7" t="str">
        <f t="shared" si="80"/>
        <v/>
      </c>
      <c r="N411" s="408"/>
    </row>
    <row r="412" spans="1:14" s="15" customFormat="1" ht="18.75" hidden="1" customHeight="1">
      <c r="A412" s="22">
        <v>230</v>
      </c>
      <c r="B412" s="458">
        <v>6900</v>
      </c>
      <c r="C412" s="1793" t="s">
        <v>256</v>
      </c>
      <c r="D412" s="1794"/>
      <c r="E412" s="1378">
        <f t="shared" ref="E412:L412" si="93">SUM(E413:E418)</f>
        <v>0</v>
      </c>
      <c r="F412" s="459">
        <f t="shared" si="93"/>
        <v>0</v>
      </c>
      <c r="G412" s="473">
        <f t="shared" si="93"/>
        <v>0</v>
      </c>
      <c r="H412" s="445">
        <f>SUM(H413:H418)</f>
        <v>0</v>
      </c>
      <c r="I412" s="459">
        <f t="shared" si="93"/>
        <v>0</v>
      </c>
      <c r="J412" s="444">
        <f t="shared" si="93"/>
        <v>0</v>
      </c>
      <c r="K412" s="445">
        <f>SUM(K413:K418)</f>
        <v>0</v>
      </c>
      <c r="L412" s="1378">
        <f t="shared" si="93"/>
        <v>0</v>
      </c>
      <c r="M412" s="7" t="str">
        <f t="shared" si="80"/>
        <v/>
      </c>
      <c r="N412" s="408"/>
    </row>
    <row r="413" spans="1:14" ht="18.75" hidden="1" customHeight="1">
      <c r="A413" s="23">
        <v>235</v>
      </c>
      <c r="B413" s="195"/>
      <c r="C413" s="485">
        <v>6901</v>
      </c>
      <c r="D413" s="151" t="s">
        <v>696</v>
      </c>
      <c r="E413" s="1389">
        <f t="shared" si="81"/>
        <v>0</v>
      </c>
      <c r="F413" s="486">
        <v>0</v>
      </c>
      <c r="G413" s="487">
        <v>0</v>
      </c>
      <c r="H413" s="154">
        <v>0</v>
      </c>
      <c r="I413" s="486">
        <v>0</v>
      </c>
      <c r="J413" s="487">
        <v>0</v>
      </c>
      <c r="K413" s="154">
        <v>0</v>
      </c>
      <c r="L413" s="1389">
        <f t="shared" ref="L413:L418" si="94">I413+J413+K413</f>
        <v>0</v>
      </c>
      <c r="M413" s="7" t="str">
        <f t="shared" si="80"/>
        <v/>
      </c>
      <c r="N413" s="408"/>
    </row>
    <row r="414" spans="1:14" ht="18.75" hidden="1" customHeight="1">
      <c r="A414" s="23">
        <v>240</v>
      </c>
      <c r="B414" s="195"/>
      <c r="C414" s="156">
        <v>6905</v>
      </c>
      <c r="D414" s="184" t="s">
        <v>677</v>
      </c>
      <c r="E414" s="1387">
        <f t="shared" si="81"/>
        <v>0</v>
      </c>
      <c r="F414" s="488">
        <v>0</v>
      </c>
      <c r="G414" s="489">
        <v>0</v>
      </c>
      <c r="H414" s="160">
        <v>0</v>
      </c>
      <c r="I414" s="488">
        <v>0</v>
      </c>
      <c r="J414" s="489">
        <v>0</v>
      </c>
      <c r="K414" s="160">
        <v>0</v>
      </c>
      <c r="L414" s="1387">
        <f t="shared" si="94"/>
        <v>0</v>
      </c>
      <c r="M414" s="7" t="str">
        <f t="shared" si="80"/>
        <v/>
      </c>
      <c r="N414" s="408"/>
    </row>
    <row r="415" spans="1:14" ht="18.75" hidden="1" customHeight="1">
      <c r="A415" s="23">
        <v>240</v>
      </c>
      <c r="B415" s="195"/>
      <c r="C415" s="156">
        <v>6906</v>
      </c>
      <c r="D415" s="184" t="s">
        <v>164</v>
      </c>
      <c r="E415" s="1387">
        <f t="shared" si="81"/>
        <v>0</v>
      </c>
      <c r="F415" s="488">
        <v>0</v>
      </c>
      <c r="G415" s="489">
        <v>0</v>
      </c>
      <c r="H415" s="160">
        <v>0</v>
      </c>
      <c r="I415" s="488">
        <v>0</v>
      </c>
      <c r="J415" s="489">
        <v>0</v>
      </c>
      <c r="K415" s="160">
        <v>0</v>
      </c>
      <c r="L415" s="1387">
        <f t="shared" si="94"/>
        <v>0</v>
      </c>
      <c r="M415" s="7" t="str">
        <f t="shared" si="80"/>
        <v/>
      </c>
      <c r="N415" s="408"/>
    </row>
    <row r="416" spans="1:14" ht="18.75" hidden="1" customHeight="1">
      <c r="A416" s="23">
        <v>245</v>
      </c>
      <c r="B416" s="195"/>
      <c r="C416" s="156">
        <v>6907</v>
      </c>
      <c r="D416" s="184" t="s">
        <v>916</v>
      </c>
      <c r="E416" s="1387">
        <f t="shared" si="81"/>
        <v>0</v>
      </c>
      <c r="F416" s="488">
        <v>0</v>
      </c>
      <c r="G416" s="489">
        <v>0</v>
      </c>
      <c r="H416" s="160">
        <v>0</v>
      </c>
      <c r="I416" s="488">
        <v>0</v>
      </c>
      <c r="J416" s="489">
        <v>0</v>
      </c>
      <c r="K416" s="160">
        <v>0</v>
      </c>
      <c r="L416" s="1387">
        <f t="shared" si="94"/>
        <v>0</v>
      </c>
      <c r="M416" s="7" t="str">
        <f t="shared" si="80"/>
        <v/>
      </c>
      <c r="N416" s="408"/>
    </row>
    <row r="417" spans="1:14" ht="18.75" hidden="1" customHeight="1">
      <c r="A417" s="23">
        <v>250</v>
      </c>
      <c r="B417" s="195"/>
      <c r="C417" s="156">
        <v>6908</v>
      </c>
      <c r="D417" s="184" t="s">
        <v>697</v>
      </c>
      <c r="E417" s="1387">
        <f t="shared" si="81"/>
        <v>0</v>
      </c>
      <c r="F417" s="488">
        <v>0</v>
      </c>
      <c r="G417" s="489">
        <v>0</v>
      </c>
      <c r="H417" s="160">
        <v>0</v>
      </c>
      <c r="I417" s="488">
        <v>0</v>
      </c>
      <c r="J417" s="489">
        <v>0</v>
      </c>
      <c r="K417" s="160">
        <v>0</v>
      </c>
      <c r="L417" s="1387">
        <f t="shared" si="94"/>
        <v>0</v>
      </c>
      <c r="M417" s="7" t="str">
        <f t="shared" si="80"/>
        <v/>
      </c>
      <c r="N417" s="408"/>
    </row>
    <row r="418" spans="1:14" ht="18.75" hidden="1" customHeight="1">
      <c r="A418" s="23">
        <v>255</v>
      </c>
      <c r="B418" s="195"/>
      <c r="C418" s="179">
        <v>6909</v>
      </c>
      <c r="D418" s="186" t="s">
        <v>698</v>
      </c>
      <c r="E418" s="1383">
        <f t="shared" si="81"/>
        <v>0</v>
      </c>
      <c r="F418" s="490">
        <v>0</v>
      </c>
      <c r="G418" s="491">
        <v>0</v>
      </c>
      <c r="H418" s="175">
        <v>0</v>
      </c>
      <c r="I418" s="490">
        <v>0</v>
      </c>
      <c r="J418" s="491">
        <v>0</v>
      </c>
      <c r="K418" s="175">
        <v>0</v>
      </c>
      <c r="L418" s="1383">
        <f t="shared" si="94"/>
        <v>0</v>
      </c>
      <c r="M418" s="7" t="str">
        <f t="shared" si="80"/>
        <v/>
      </c>
      <c r="N418" s="408"/>
    </row>
    <row r="419" spans="1:14" ht="20.25" customHeight="1" thickBot="1">
      <c r="A419" s="36">
        <v>260</v>
      </c>
      <c r="B419" s="492" t="s">
        <v>901</v>
      </c>
      <c r="C419" s="493" t="s">
        <v>735</v>
      </c>
      <c r="D419" s="494" t="s">
        <v>917</v>
      </c>
      <c r="E419" s="512">
        <f t="shared" ref="E419:L419" si="95">SUM(E361,E375,E383,E388,E391,E396,E399,E402,E405,E406,E409,E412)</f>
        <v>753239</v>
      </c>
      <c r="F419" s="495">
        <f t="shared" si="95"/>
        <v>680921</v>
      </c>
      <c r="G419" s="496">
        <f t="shared" si="95"/>
        <v>72318</v>
      </c>
      <c r="H419" s="515">
        <f>SUM(H361,H375,H383,H388,H391,H396,H399,H402,H405,H406,H409,H412)</f>
        <v>0</v>
      </c>
      <c r="I419" s="495">
        <f t="shared" si="95"/>
        <v>647827</v>
      </c>
      <c r="J419" s="496">
        <f t="shared" si="95"/>
        <v>72318</v>
      </c>
      <c r="K419" s="515">
        <f>SUM(K361,K375,K383,K388,K391,K396,K399,K402,K405,K406,K409,K412)</f>
        <v>0</v>
      </c>
      <c r="L419" s="512">
        <f t="shared" si="95"/>
        <v>720145</v>
      </c>
      <c r="M419" s="7">
        <f t="shared" si="80"/>
        <v>1</v>
      </c>
      <c r="N419" s="405"/>
    </row>
    <row r="420" spans="1:14" ht="16.2" hidden="1" thickTop="1">
      <c r="A420" s="36">
        <v>261</v>
      </c>
      <c r="B420" s="497" t="s">
        <v>918</v>
      </c>
      <c r="C420" s="498"/>
      <c r="D420" s="499" t="s">
        <v>674</v>
      </c>
      <c r="E420" s="1390"/>
      <c r="F420" s="500"/>
      <c r="G420" s="500"/>
      <c r="H420" s="501"/>
      <c r="I420" s="500"/>
      <c r="J420" s="502"/>
      <c r="K420" s="502"/>
      <c r="L420" s="1405"/>
      <c r="M420" s="7" t="str">
        <f t="shared" si="80"/>
        <v/>
      </c>
      <c r="N420" s="405"/>
    </row>
    <row r="421" spans="1:14" ht="16.8" hidden="1" thickTop="1">
      <c r="A421" s="36">
        <v>262</v>
      </c>
      <c r="B421" s="503"/>
      <c r="C421" s="504"/>
      <c r="D421" s="505"/>
      <c r="E421" s="1391"/>
      <c r="F421" s="506"/>
      <c r="G421" s="506"/>
      <c r="H421" s="507"/>
      <c r="I421" s="506"/>
      <c r="J421" s="508"/>
      <c r="K421" s="508"/>
      <c r="L421" s="1406"/>
      <c r="M421" s="7" t="str">
        <f t="shared" si="80"/>
        <v/>
      </c>
      <c r="N421" s="405"/>
    </row>
    <row r="422" spans="1:14" s="15" customFormat="1" ht="18" hidden="1" customHeight="1">
      <c r="A422" s="39">
        <v>265</v>
      </c>
      <c r="B422" s="458">
        <v>7400</v>
      </c>
      <c r="C422" s="1793" t="s">
        <v>761</v>
      </c>
      <c r="D422" s="1794"/>
      <c r="E422" s="1378">
        <f>F422+G422+H422</f>
        <v>0</v>
      </c>
      <c r="F422" s="483"/>
      <c r="G422" s="484"/>
      <c r="H422" s="1474">
        <v>0</v>
      </c>
      <c r="I422" s="483"/>
      <c r="J422" s="484"/>
      <c r="K422" s="1474">
        <v>0</v>
      </c>
      <c r="L422" s="1378">
        <f>I422+J422+K422</f>
        <v>0</v>
      </c>
      <c r="M422" s="7" t="str">
        <f t="shared" si="80"/>
        <v/>
      </c>
      <c r="N422" s="405"/>
    </row>
    <row r="423" spans="1:14" s="15" customFormat="1" ht="18" hidden="1" customHeight="1">
      <c r="A423" s="39">
        <v>275</v>
      </c>
      <c r="B423" s="458">
        <v>7500</v>
      </c>
      <c r="C423" s="1793" t="s">
        <v>699</v>
      </c>
      <c r="D423" s="1794"/>
      <c r="E423" s="1378">
        <f>F423+G423+H423</f>
        <v>0</v>
      </c>
      <c r="F423" s="483"/>
      <c r="G423" s="484"/>
      <c r="H423" s="1474">
        <v>0</v>
      </c>
      <c r="I423" s="483"/>
      <c r="J423" s="484"/>
      <c r="K423" s="1474">
        <v>0</v>
      </c>
      <c r="L423" s="1378">
        <f>I423+J423+K423</f>
        <v>0</v>
      </c>
      <c r="M423" s="7" t="str">
        <f t="shared" si="80"/>
        <v/>
      </c>
      <c r="N423" s="405"/>
    </row>
    <row r="424" spans="1:14" s="15" customFormat="1" ht="18" customHeight="1" thickTop="1">
      <c r="A424" s="22">
        <v>285</v>
      </c>
      <c r="B424" s="458">
        <v>7600</v>
      </c>
      <c r="C424" s="1793" t="s">
        <v>257</v>
      </c>
      <c r="D424" s="1794"/>
      <c r="E424" s="1378">
        <f>F424+G424+H424</f>
        <v>0</v>
      </c>
      <c r="F424" s="483"/>
      <c r="G424" s="484"/>
      <c r="H424" s="1474">
        <v>0</v>
      </c>
      <c r="I424" s="483">
        <v>-1559</v>
      </c>
      <c r="J424" s="484"/>
      <c r="K424" s="1474">
        <v>0</v>
      </c>
      <c r="L424" s="1378">
        <f>I424+J424+K424</f>
        <v>-1559</v>
      </c>
      <c r="M424" s="7">
        <f t="shared" si="80"/>
        <v>1</v>
      </c>
      <c r="N424" s="405"/>
    </row>
    <row r="425" spans="1:14" s="15" customFormat="1" ht="18" hidden="1" customHeight="1">
      <c r="A425" s="22">
        <v>295</v>
      </c>
      <c r="B425" s="458">
        <v>7700</v>
      </c>
      <c r="C425" s="1793" t="s">
        <v>678</v>
      </c>
      <c r="D425" s="1794"/>
      <c r="E425" s="1378">
        <f>F425+G425+H425</f>
        <v>0</v>
      </c>
      <c r="F425" s="1612">
        <v>0</v>
      </c>
      <c r="G425" s="1613">
        <v>0</v>
      </c>
      <c r="H425" s="1611">
        <v>0</v>
      </c>
      <c r="I425" s="1612">
        <v>0</v>
      </c>
      <c r="J425" s="1613">
        <v>0</v>
      </c>
      <c r="K425" s="1611">
        <v>0</v>
      </c>
      <c r="L425" s="1378">
        <f>I425+J425+K425</f>
        <v>0</v>
      </c>
      <c r="M425" s="7" t="str">
        <f>(IF($E425&lt;&gt;0,$M$2,IF($L425&lt;&gt;0,$M$2,"")))</f>
        <v/>
      </c>
      <c r="N425" s="405"/>
    </row>
    <row r="426" spans="1:14" s="15" customFormat="1" ht="18.75" hidden="1" customHeight="1">
      <c r="A426" s="22">
        <v>215</v>
      </c>
      <c r="B426" s="458">
        <v>7800</v>
      </c>
      <c r="C426" s="1793" t="s">
        <v>919</v>
      </c>
      <c r="D426" s="1794"/>
      <c r="E426" s="1378">
        <f t="shared" ref="E426:L426" si="96">SUM(E427:E428)</f>
        <v>0</v>
      </c>
      <c r="F426" s="459">
        <f t="shared" si="96"/>
        <v>0</v>
      </c>
      <c r="G426" s="473">
        <f t="shared" si="96"/>
        <v>0</v>
      </c>
      <c r="H426" s="445">
        <f>SUM(H427:H428)</f>
        <v>0</v>
      </c>
      <c r="I426" s="459">
        <f t="shared" si="96"/>
        <v>0</v>
      </c>
      <c r="J426" s="444">
        <f t="shared" si="96"/>
        <v>0</v>
      </c>
      <c r="K426" s="445">
        <f t="shared" si="96"/>
        <v>0</v>
      </c>
      <c r="L426" s="1378">
        <f t="shared" si="96"/>
        <v>0</v>
      </c>
      <c r="M426" s="7" t="str">
        <f>(IF($E426&lt;&gt;0,$M$2,IF($L426&lt;&gt;0,$M$2,"")))</f>
        <v/>
      </c>
      <c r="N426" s="405"/>
    </row>
    <row r="427" spans="1:14" ht="18" hidden="1" customHeight="1">
      <c r="A427" s="25">
        <v>220</v>
      </c>
      <c r="B427" s="149"/>
      <c r="C427" s="150">
        <v>7833</v>
      </c>
      <c r="D427" s="151" t="s">
        <v>700</v>
      </c>
      <c r="E427" s="1379">
        <f>F427+G427+H427</f>
        <v>0</v>
      </c>
      <c r="F427" s="152"/>
      <c r="G427" s="153"/>
      <c r="H427" s="154">
        <v>0</v>
      </c>
      <c r="I427" s="152"/>
      <c r="J427" s="153"/>
      <c r="K427" s="154">
        <v>0</v>
      </c>
      <c r="L427" s="1379">
        <f>I427+J427+K427</f>
        <v>0</v>
      </c>
      <c r="M427" s="7" t="str">
        <f>(IF($E427&lt;&gt;0,$M$2,IF($L427&lt;&gt;0,$M$2,"")))</f>
        <v/>
      </c>
      <c r="N427" s="405"/>
    </row>
    <row r="428" spans="1:14" hidden="1">
      <c r="A428" s="23">
        <v>225</v>
      </c>
      <c r="B428" s="149"/>
      <c r="C428" s="162">
        <v>7888</v>
      </c>
      <c r="D428" s="185" t="s">
        <v>920</v>
      </c>
      <c r="E428" s="1392">
        <f>F428+G428+H428</f>
        <v>0</v>
      </c>
      <c r="F428" s="173"/>
      <c r="G428" s="174"/>
      <c r="H428" s="175">
        <v>0</v>
      </c>
      <c r="I428" s="173"/>
      <c r="J428" s="174"/>
      <c r="K428" s="175">
        <v>0</v>
      </c>
      <c r="L428" s="1392">
        <f>I428+J428+K428</f>
        <v>0</v>
      </c>
      <c r="M428" s="7" t="str">
        <f>(IF($E428&lt;&gt;0,$M$2,IF($L428&lt;&gt;0,$M$2,"")))</f>
        <v/>
      </c>
      <c r="N428" s="405"/>
    </row>
    <row r="429" spans="1:14" ht="20.25" customHeight="1" thickBot="1">
      <c r="A429" s="23">
        <v>315</v>
      </c>
      <c r="B429" s="509" t="s">
        <v>901</v>
      </c>
      <c r="C429" s="510" t="s">
        <v>735</v>
      </c>
      <c r="D429" s="511" t="s">
        <v>921</v>
      </c>
      <c r="E429" s="512">
        <f t="shared" ref="E429:L429" si="97">SUM(E422,E423,E424,E425,E426)</f>
        <v>0</v>
      </c>
      <c r="F429" s="513">
        <f t="shared" si="97"/>
        <v>0</v>
      </c>
      <c r="G429" s="514">
        <f t="shared" si="97"/>
        <v>0</v>
      </c>
      <c r="H429" s="515">
        <f>SUM(H422,H423,H424,H425,H426)</f>
        <v>0</v>
      </c>
      <c r="I429" s="513">
        <f t="shared" si="97"/>
        <v>-1559</v>
      </c>
      <c r="J429" s="514">
        <f t="shared" si="97"/>
        <v>0</v>
      </c>
      <c r="K429" s="515">
        <f t="shared" si="97"/>
        <v>0</v>
      </c>
      <c r="L429" s="512">
        <f t="shared" si="97"/>
        <v>-1559</v>
      </c>
      <c r="M429" s="7">
        <v>1</v>
      </c>
      <c r="N429" s="405"/>
    </row>
    <row r="430" spans="1:14" ht="15" customHeight="1" thickTop="1">
      <c r="A430" s="23"/>
      <c r="B430" s="228"/>
      <c r="C430" s="228"/>
      <c r="D430" s="229"/>
      <c r="E430" s="228"/>
      <c r="F430" s="228"/>
      <c r="G430" s="103"/>
      <c r="H430" s="103"/>
      <c r="I430" s="228"/>
      <c r="J430" s="228"/>
      <c r="K430" s="103"/>
      <c r="L430" s="228"/>
      <c r="M430" s="7">
        <v>1</v>
      </c>
      <c r="N430" s="405"/>
    </row>
    <row r="431" spans="1:14">
      <c r="A431" s="23"/>
      <c r="B431" s="516"/>
      <c r="C431" s="516"/>
      <c r="D431" s="517"/>
      <c r="E431" s="517"/>
      <c r="F431" s="517"/>
      <c r="G431" s="517"/>
      <c r="H431" s="517"/>
      <c r="I431" s="517"/>
      <c r="J431" s="517"/>
      <c r="K431" s="517"/>
      <c r="L431" s="517"/>
      <c r="M431" s="517">
        <v>1</v>
      </c>
      <c r="N431" s="405"/>
    </row>
    <row r="432" spans="1:14">
      <c r="A432" s="23"/>
      <c r="B432" s="228"/>
      <c r="C432" s="391"/>
      <c r="D432" s="400"/>
      <c r="E432" s="237"/>
      <c r="F432" s="237"/>
      <c r="G432" s="223"/>
      <c r="H432" s="223"/>
      <c r="I432" s="223"/>
      <c r="J432" s="223"/>
      <c r="K432" s="223"/>
      <c r="L432" s="237"/>
      <c r="M432" s="7">
        <v>1</v>
      </c>
      <c r="N432" s="518"/>
    </row>
    <row r="433" spans="1:14" ht="21" customHeight="1">
      <c r="A433" s="23"/>
      <c r="B433" s="1819" t="str">
        <f>$B$7</f>
        <v>ОТЧЕТНИ ДАННИ ПО ЕБК ЗА ИЗПЪЛНЕНИЕТО НА БЮДЖЕТА</v>
      </c>
      <c r="C433" s="1820"/>
      <c r="D433" s="1820"/>
      <c r="E433" s="237"/>
      <c r="F433" s="237"/>
      <c r="G433" s="223"/>
      <c r="H433" s="223"/>
      <c r="I433" s="223"/>
      <c r="J433" s="223"/>
      <c r="K433" s="223"/>
      <c r="L433" s="223"/>
      <c r="M433" s="7">
        <v>1</v>
      </c>
      <c r="N433" s="518"/>
    </row>
    <row r="434" spans="1:14" ht="18.75" customHeight="1">
      <c r="A434" s="23"/>
      <c r="B434" s="228"/>
      <c r="C434" s="391"/>
      <c r="D434" s="400"/>
      <c r="E434" s="406" t="s">
        <v>883</v>
      </c>
      <c r="F434" s="406" t="s">
        <v>829</v>
      </c>
      <c r="G434" s="223"/>
      <c r="H434" s="223"/>
      <c r="I434" s="223"/>
      <c r="J434" s="223"/>
      <c r="K434" s="223"/>
      <c r="L434" s="223"/>
      <c r="M434" s="7">
        <v>1</v>
      </c>
      <c r="N434" s="518"/>
    </row>
    <row r="435" spans="1:14" ht="27" customHeight="1">
      <c r="A435" s="23"/>
      <c r="B435" s="1751" t="str">
        <f>$B$9</f>
        <v>ДГ КАЛИНКА КВ.РУДНИК</v>
      </c>
      <c r="C435" s="1752"/>
      <c r="D435" s="1753"/>
      <c r="E435" s="115">
        <f>$E$9</f>
        <v>44197</v>
      </c>
      <c r="F435" s="407">
        <f>$F$9</f>
        <v>44561</v>
      </c>
      <c r="G435" s="223"/>
      <c r="H435" s="223"/>
      <c r="I435" s="223"/>
      <c r="J435" s="223"/>
      <c r="K435" s="223"/>
      <c r="L435" s="237"/>
      <c r="M435" s="7">
        <v>1</v>
      </c>
      <c r="N435" s="518"/>
    </row>
    <row r="436" spans="1:14">
      <c r="A436" s="23"/>
      <c r="B436" s="227" t="str">
        <f>$B$10</f>
        <v>(наименование на разпоредителя с бюджет)</v>
      </c>
      <c r="C436" s="228"/>
      <c r="D436" s="229"/>
      <c r="E436" s="237"/>
      <c r="F436" s="237"/>
      <c r="G436" s="223"/>
      <c r="H436" s="223"/>
      <c r="I436" s="223"/>
      <c r="J436" s="223"/>
      <c r="K436" s="223"/>
      <c r="L436" s="237"/>
      <c r="M436" s="7">
        <v>1</v>
      </c>
      <c r="N436" s="518"/>
    </row>
    <row r="437" spans="1:14" ht="5.25" customHeight="1">
      <c r="A437" s="23"/>
      <c r="B437" s="227"/>
      <c r="C437" s="228"/>
      <c r="D437" s="229"/>
      <c r="E437" s="409"/>
      <c r="F437" s="237"/>
      <c r="G437" s="223"/>
      <c r="H437" s="223"/>
      <c r="I437" s="223"/>
      <c r="J437" s="223"/>
      <c r="K437" s="223"/>
      <c r="L437" s="237"/>
      <c r="M437" s="7">
        <v>1</v>
      </c>
      <c r="N437" s="518"/>
    </row>
    <row r="438" spans="1:14" ht="27.75" customHeight="1">
      <c r="A438" s="23"/>
      <c r="B438" s="1816" t="str">
        <f>$B$12</f>
        <v xml:space="preserve">Бургас </v>
      </c>
      <c r="C438" s="1817"/>
      <c r="D438" s="1818"/>
      <c r="E438" s="410" t="s">
        <v>884</v>
      </c>
      <c r="F438" s="232" t="str">
        <f>$F$12</f>
        <v>5202</v>
      </c>
      <c r="G438" s="223"/>
      <c r="H438" s="223"/>
      <c r="I438" s="223"/>
      <c r="J438" s="223"/>
      <c r="K438" s="223"/>
      <c r="L438" s="237"/>
      <c r="M438" s="7">
        <v>1</v>
      </c>
      <c r="N438" s="518"/>
    </row>
    <row r="439" spans="1:14">
      <c r="A439" s="23"/>
      <c r="B439" s="411" t="str">
        <f>$B$13</f>
        <v>(наименование на първостепенния разпоредител с бюджет)</v>
      </c>
      <c r="C439" s="6"/>
      <c r="D439" s="237"/>
      <c r="E439" s="409"/>
      <c r="F439" s="237"/>
      <c r="G439" s="223"/>
      <c r="H439" s="223"/>
      <c r="I439" s="223"/>
      <c r="J439" s="223"/>
      <c r="K439" s="223"/>
      <c r="L439" s="237"/>
      <c r="M439" s="7">
        <v>1</v>
      </c>
      <c r="N439" s="518"/>
    </row>
    <row r="440" spans="1:14" ht="18">
      <c r="A440" s="23"/>
      <c r="B440" s="237"/>
      <c r="C440" s="237"/>
      <c r="D440" s="519" t="s">
        <v>885</v>
      </c>
      <c r="E440" s="238">
        <f>$E$15</f>
        <v>0</v>
      </c>
      <c r="F440" s="126" t="str">
        <f>+$F$15</f>
        <v>БЮДЖЕТ</v>
      </c>
      <c r="G440" s="239"/>
      <c r="H440" s="239"/>
      <c r="I440" s="239"/>
      <c r="J440" s="239"/>
      <c r="K440" s="239"/>
      <c r="L440" s="218"/>
      <c r="M440" s="7">
        <v>1</v>
      </c>
      <c r="N440" s="518"/>
    </row>
    <row r="441" spans="1:14" ht="16.2" thickBot="1">
      <c r="A441" s="23"/>
      <c r="B441" s="237"/>
      <c r="C441" s="237"/>
      <c r="D441" s="237"/>
      <c r="E441" s="237"/>
      <c r="F441" s="237"/>
      <c r="G441" s="244"/>
      <c r="H441" s="245" t="s">
        <v>461</v>
      </c>
      <c r="I441" s="244"/>
      <c r="J441" s="244"/>
      <c r="K441" s="244"/>
      <c r="L441" s="1377" t="s">
        <v>461</v>
      </c>
      <c r="M441" s="7">
        <v>1</v>
      </c>
      <c r="N441" s="518"/>
    </row>
    <row r="442" spans="1:14" ht="22.5" customHeight="1" thickBot="1">
      <c r="A442" s="23"/>
      <c r="B442" s="520"/>
      <c r="C442" s="391"/>
      <c r="D442" s="521"/>
      <c r="E442" s="1757" t="s">
        <v>2064</v>
      </c>
      <c r="F442" s="1758"/>
      <c r="G442" s="1758"/>
      <c r="H442" s="1759"/>
      <c r="I442" s="522" t="s">
        <v>2065</v>
      </c>
      <c r="J442" s="523"/>
      <c r="K442" s="524"/>
      <c r="L442" s="525"/>
      <c r="M442" s="7">
        <v>1</v>
      </c>
      <c r="N442" s="518"/>
    </row>
    <row r="443" spans="1:14" ht="48" customHeight="1">
      <c r="A443" s="23"/>
      <c r="B443" s="526"/>
      <c r="C443" s="526"/>
      <c r="D443" s="527" t="s">
        <v>879</v>
      </c>
      <c r="E443" s="137" t="str">
        <f t="shared" ref="E443:L444" si="98">E20</f>
        <v>Уточнен план                Общо</v>
      </c>
      <c r="F443" s="1407" t="str">
        <f t="shared" si="98"/>
        <v>държавни дейности</v>
      </c>
      <c r="G443" s="1408" t="str">
        <f t="shared" si="98"/>
        <v>местни дейности</v>
      </c>
      <c r="H443" s="1409" t="str">
        <f t="shared" si="98"/>
        <v>дофинансиране</v>
      </c>
      <c r="I443" s="528" t="str">
        <f t="shared" si="98"/>
        <v>държавни дейности -ОТЧЕТ</v>
      </c>
      <c r="J443" s="529" t="str">
        <f t="shared" si="98"/>
        <v>местни дейности - ОТЧЕТ</v>
      </c>
      <c r="K443" s="530" t="str">
        <f t="shared" si="98"/>
        <v>дофинансиране - ОТЧЕТ</v>
      </c>
      <c r="L443" s="531" t="str">
        <f t="shared" si="98"/>
        <v>ОТЧЕТ                                    ОБЩО</v>
      </c>
      <c r="M443" s="7">
        <v>1</v>
      </c>
      <c r="N443" s="518"/>
    </row>
    <row r="444" spans="1:14" ht="18.600000000000001" thickBot="1">
      <c r="A444" s="23"/>
      <c r="B444" s="532"/>
      <c r="C444" s="533"/>
      <c r="D444" s="534" t="s">
        <v>880</v>
      </c>
      <c r="E444" s="535" t="str">
        <f t="shared" si="98"/>
        <v>(1)</v>
      </c>
      <c r="F444" s="536" t="str">
        <f t="shared" si="98"/>
        <v>(2)</v>
      </c>
      <c r="G444" s="537" t="str">
        <f t="shared" si="98"/>
        <v>(3)</v>
      </c>
      <c r="H444" s="538" t="str">
        <f t="shared" si="98"/>
        <v>(4)</v>
      </c>
      <c r="I444" s="539" t="str">
        <f t="shared" si="98"/>
        <v>(5)</v>
      </c>
      <c r="J444" s="540" t="str">
        <f t="shared" si="98"/>
        <v>(6)</v>
      </c>
      <c r="K444" s="541" t="str">
        <f t="shared" si="98"/>
        <v>(7)</v>
      </c>
      <c r="L444" s="542" t="str">
        <f t="shared" si="98"/>
        <v>(8)</v>
      </c>
      <c r="M444" s="7">
        <v>1</v>
      </c>
      <c r="N444" s="518"/>
    </row>
    <row r="445" spans="1:14" ht="21" customHeight="1" thickTop="1">
      <c r="A445" s="23"/>
      <c r="B445" s="391"/>
      <c r="C445" s="543"/>
      <c r="D445" s="544" t="s">
        <v>881</v>
      </c>
      <c r="E445" s="545">
        <f t="shared" ref="E445:L445" si="99">+E169-E301+E419+E429</f>
        <v>0</v>
      </c>
      <c r="F445" s="546">
        <f t="shared" si="99"/>
        <v>0</v>
      </c>
      <c r="G445" s="547">
        <f t="shared" si="99"/>
        <v>0</v>
      </c>
      <c r="H445" s="548">
        <f t="shared" si="99"/>
        <v>0</v>
      </c>
      <c r="I445" s="546">
        <f t="shared" si="99"/>
        <v>0</v>
      </c>
      <c r="J445" s="547">
        <f t="shared" si="99"/>
        <v>0</v>
      </c>
      <c r="K445" s="548">
        <f t="shared" si="99"/>
        <v>0</v>
      </c>
      <c r="L445" s="549">
        <f t="shared" si="99"/>
        <v>0</v>
      </c>
      <c r="M445" s="7">
        <v>1</v>
      </c>
      <c r="N445" s="518"/>
    </row>
    <row r="446" spans="1:14" ht="20.25" customHeight="1" thickBot="1">
      <c r="A446" s="23"/>
      <c r="B446" s="391"/>
      <c r="C446" s="550"/>
      <c r="D446" s="551" t="s">
        <v>882</v>
      </c>
      <c r="E446" s="552">
        <f t="shared" ref="E446:K447" si="100">+E597</f>
        <v>0</v>
      </c>
      <c r="F446" s="553">
        <f t="shared" si="100"/>
        <v>0</v>
      </c>
      <c r="G446" s="554">
        <f t="shared" si="100"/>
        <v>0</v>
      </c>
      <c r="H446" s="555">
        <f t="shared" si="100"/>
        <v>0</v>
      </c>
      <c r="I446" s="553">
        <f t="shared" si="100"/>
        <v>0</v>
      </c>
      <c r="J446" s="554">
        <f t="shared" si="100"/>
        <v>0</v>
      </c>
      <c r="K446" s="555">
        <f t="shared" si="100"/>
        <v>0</v>
      </c>
      <c r="L446" s="556">
        <f>+L597</f>
        <v>0</v>
      </c>
      <c r="M446" s="7">
        <v>1</v>
      </c>
      <c r="N446" s="518"/>
    </row>
    <row r="447" spans="1:14" ht="16.2" thickTop="1">
      <c r="A447" s="23"/>
      <c r="B447" s="391"/>
      <c r="C447" s="550"/>
      <c r="D447" s="557">
        <f>+IF(+SUM(E447:J447)=0,0,"Контрола: дефицит/излишък = финансиране с обратен знак (V. + VІ. = 0)")</f>
        <v>0</v>
      </c>
      <c r="E447" s="558">
        <f t="shared" si="100"/>
        <v>0</v>
      </c>
      <c r="F447" s="558"/>
      <c r="G447" s="558"/>
      <c r="H447" s="558"/>
      <c r="I447" s="558"/>
      <c r="J447" s="558"/>
      <c r="K447" s="558"/>
      <c r="L447" s="558">
        <f>+L598</f>
        <v>0</v>
      </c>
      <c r="M447" s="7">
        <v>1</v>
      </c>
      <c r="N447" s="518"/>
    </row>
    <row r="448" spans="1:14">
      <c r="A448" s="23"/>
      <c r="B448" s="559"/>
      <c r="C448" s="559"/>
      <c r="D448" s="560"/>
      <c r="E448" s="560"/>
      <c r="F448" s="560"/>
      <c r="G448" s="560"/>
      <c r="H448" s="560"/>
      <c r="I448" s="560"/>
      <c r="J448" s="560"/>
      <c r="K448" s="560"/>
      <c r="L448" s="560"/>
      <c r="M448" s="7">
        <v>1</v>
      </c>
      <c r="N448" s="518"/>
    </row>
    <row r="449" spans="1:14" ht="20.25" customHeight="1">
      <c r="A449" s="23"/>
      <c r="B449" s="1749" t="str">
        <f>$B$7</f>
        <v>ОТЧЕТНИ ДАННИ ПО ЕБК ЗА ИЗПЪЛНЕНИЕТО НА БЮДЖЕТА</v>
      </c>
      <c r="C449" s="1750"/>
      <c r="D449" s="1750"/>
      <c r="E449" s="223"/>
      <c r="F449" s="223"/>
      <c r="G449" s="223"/>
      <c r="H449" s="223"/>
      <c r="I449" s="223"/>
      <c r="J449" s="223"/>
      <c r="K449" s="223"/>
      <c r="L449" s="237"/>
      <c r="M449" s="7">
        <v>1</v>
      </c>
      <c r="N449" s="518"/>
    </row>
    <row r="450" spans="1:14" ht="18.75" customHeight="1">
      <c r="A450" s="23"/>
      <c r="B450" s="228"/>
      <c r="C450" s="391"/>
      <c r="D450" s="400"/>
      <c r="E450" s="406" t="s">
        <v>883</v>
      </c>
      <c r="F450" s="406" t="s">
        <v>829</v>
      </c>
      <c r="G450" s="223"/>
      <c r="H450" s="223"/>
      <c r="I450" s="223"/>
      <c r="J450" s="223"/>
      <c r="K450" s="223"/>
      <c r="L450" s="237"/>
      <c r="M450" s="7">
        <v>1</v>
      </c>
      <c r="N450" s="518"/>
    </row>
    <row r="451" spans="1:14" ht="27" customHeight="1">
      <c r="A451" s="23"/>
      <c r="B451" s="1751" t="str">
        <f>$B$9</f>
        <v>ДГ КАЛИНКА КВ.РУДНИК</v>
      </c>
      <c r="C451" s="1752"/>
      <c r="D451" s="1753"/>
      <c r="E451" s="115">
        <f>$E$9</f>
        <v>44197</v>
      </c>
      <c r="F451" s="407">
        <f>$F$9</f>
        <v>44561</v>
      </c>
      <c r="G451" s="223"/>
      <c r="H451" s="223"/>
      <c r="I451" s="223"/>
      <c r="J451" s="223"/>
      <c r="K451" s="223"/>
      <c r="L451" s="237"/>
      <c r="M451" s="7">
        <v>1</v>
      </c>
      <c r="N451" s="518"/>
    </row>
    <row r="452" spans="1:14">
      <c r="A452" s="23"/>
      <c r="B452" s="227" t="str">
        <f>$B$10</f>
        <v>(наименование на разпоредителя с бюджет)</v>
      </c>
      <c r="C452" s="228"/>
      <c r="D452" s="229"/>
      <c r="E452" s="237"/>
      <c r="F452" s="237"/>
      <c r="G452" s="223"/>
      <c r="H452" s="223"/>
      <c r="I452" s="223"/>
      <c r="J452" s="223"/>
      <c r="K452" s="223"/>
      <c r="L452" s="237"/>
      <c r="M452" s="7">
        <v>1</v>
      </c>
      <c r="N452" s="518"/>
    </row>
    <row r="453" spans="1:14" ht="5.25" customHeight="1">
      <c r="A453" s="23"/>
      <c r="B453" s="227"/>
      <c r="C453" s="228"/>
      <c r="D453" s="229"/>
      <c r="E453" s="409"/>
      <c r="F453" s="237"/>
      <c r="G453" s="223"/>
      <c r="H453" s="223"/>
      <c r="I453" s="223"/>
      <c r="J453" s="223"/>
      <c r="K453" s="223"/>
      <c r="L453" s="237"/>
      <c r="M453" s="7">
        <v>1</v>
      </c>
      <c r="N453" s="518"/>
    </row>
    <row r="454" spans="1:14" ht="27" customHeight="1">
      <c r="A454" s="23"/>
      <c r="B454" s="1816" t="str">
        <f>$B$12</f>
        <v xml:space="preserve">Бургас </v>
      </c>
      <c r="C454" s="1817"/>
      <c r="D454" s="1818"/>
      <c r="E454" s="410" t="s">
        <v>884</v>
      </c>
      <c r="F454" s="232" t="str">
        <f>$F$12</f>
        <v>5202</v>
      </c>
      <c r="G454" s="223"/>
      <c r="H454" s="223"/>
      <c r="I454" s="223"/>
      <c r="J454" s="223"/>
      <c r="K454" s="223"/>
      <c r="L454" s="237"/>
      <c r="M454" s="7">
        <v>1</v>
      </c>
      <c r="N454" s="518"/>
    </row>
    <row r="455" spans="1:14">
      <c r="A455" s="23"/>
      <c r="B455" s="237"/>
      <c r="C455" s="6"/>
      <c r="D455" s="237"/>
      <c r="E455" s="409"/>
      <c r="F455" s="237"/>
      <c r="G455" s="223"/>
      <c r="H455" s="223"/>
      <c r="I455" s="223"/>
      <c r="J455" s="223"/>
      <c r="K455" s="223"/>
      <c r="L455" s="237"/>
      <c r="M455" s="7">
        <v>1</v>
      </c>
      <c r="N455" s="518"/>
    </row>
    <row r="456" spans="1:14" ht="18">
      <c r="A456" s="23"/>
      <c r="B456" s="236"/>
      <c r="C456" s="237"/>
      <c r="D456" s="519" t="s">
        <v>885</v>
      </c>
      <c r="E456" s="238">
        <f>$E$15</f>
        <v>0</v>
      </c>
      <c r="F456" s="126" t="str">
        <f>+$F$15</f>
        <v>БЮДЖЕТ</v>
      </c>
      <c r="G456" s="239"/>
      <c r="H456" s="239"/>
      <c r="I456" s="239"/>
      <c r="J456" s="239"/>
      <c r="K456" s="239"/>
      <c r="L456" s="218"/>
      <c r="M456" s="7">
        <v>1</v>
      </c>
      <c r="N456" s="518"/>
    </row>
    <row r="457" spans="1:14" ht="14.25" customHeight="1" thickBot="1">
      <c r="A457" s="23"/>
      <c r="B457" s="228"/>
      <c r="C457" s="391"/>
      <c r="D457" s="400"/>
      <c r="E457" s="37"/>
      <c r="F457" s="244"/>
      <c r="G457" s="244"/>
      <c r="H457" s="246" t="s">
        <v>461</v>
      </c>
      <c r="I457" s="244"/>
      <c r="J457" s="244"/>
      <c r="K457" s="244"/>
      <c r="L457" s="1377" t="s">
        <v>461</v>
      </c>
      <c r="M457" s="7">
        <v>1</v>
      </c>
      <c r="N457" s="518"/>
    </row>
    <row r="458" spans="1:14" ht="22.5" customHeight="1">
      <c r="A458" s="23"/>
      <c r="B458" s="561" t="s">
        <v>922</v>
      </c>
      <c r="C458" s="562"/>
      <c r="D458" s="563"/>
      <c r="E458" s="1837" t="s">
        <v>2066</v>
      </c>
      <c r="F458" s="1838"/>
      <c r="G458" s="1838"/>
      <c r="H458" s="1839"/>
      <c r="I458" s="564" t="s">
        <v>2067</v>
      </c>
      <c r="J458" s="565"/>
      <c r="K458" s="565"/>
      <c r="L458" s="566"/>
      <c r="M458" s="7">
        <v>1</v>
      </c>
      <c r="N458" s="518"/>
    </row>
    <row r="459" spans="1:14" ht="60" customHeight="1">
      <c r="A459" s="23"/>
      <c r="B459" s="567" t="s">
        <v>62</v>
      </c>
      <c r="C459" s="568" t="s">
        <v>462</v>
      </c>
      <c r="D459" s="569" t="s">
        <v>672</v>
      </c>
      <c r="E459" s="1403" t="str">
        <f t="shared" ref="E459:L460" si="101">E20</f>
        <v>Уточнен план                Общо</v>
      </c>
      <c r="F459" s="1407" t="str">
        <f t="shared" si="101"/>
        <v>държавни дейности</v>
      </c>
      <c r="G459" s="1408" t="str">
        <f t="shared" si="101"/>
        <v>местни дейности</v>
      </c>
      <c r="H459" s="1409" t="str">
        <f t="shared" si="101"/>
        <v>дофинансиране</v>
      </c>
      <c r="I459" s="570" t="str">
        <f t="shared" si="101"/>
        <v>държавни дейности -ОТЧЕТ</v>
      </c>
      <c r="J459" s="571" t="str">
        <f t="shared" si="101"/>
        <v>местни дейности - ОТЧЕТ</v>
      </c>
      <c r="K459" s="572" t="str">
        <f t="shared" si="101"/>
        <v>дофинансиране - ОТЧЕТ</v>
      </c>
      <c r="L459" s="573" t="str">
        <f t="shared" si="101"/>
        <v>ОТЧЕТ                                    ОБЩО</v>
      </c>
      <c r="M459" s="7">
        <v>1</v>
      </c>
      <c r="N459" s="518"/>
    </row>
    <row r="460" spans="1:14" ht="18">
      <c r="A460" s="23">
        <v>1</v>
      </c>
      <c r="B460" s="574"/>
      <c r="C460" s="575"/>
      <c r="D460" s="576" t="s">
        <v>690</v>
      </c>
      <c r="E460" s="1404" t="str">
        <f t="shared" si="101"/>
        <v>(1)</v>
      </c>
      <c r="F460" s="433" t="str">
        <f t="shared" si="101"/>
        <v>(2)</v>
      </c>
      <c r="G460" s="434" t="str">
        <f t="shared" si="101"/>
        <v>(3)</v>
      </c>
      <c r="H460" s="435" t="str">
        <f t="shared" si="101"/>
        <v>(4)</v>
      </c>
      <c r="I460" s="261" t="str">
        <f t="shared" si="101"/>
        <v>(5)</v>
      </c>
      <c r="J460" s="262" t="str">
        <f t="shared" si="101"/>
        <v>(6)</v>
      </c>
      <c r="K460" s="263" t="str">
        <f t="shared" si="101"/>
        <v>(7)</v>
      </c>
      <c r="L460" s="436" t="str">
        <f t="shared" si="101"/>
        <v>(8)</v>
      </c>
      <c r="M460" s="7">
        <v>1</v>
      </c>
      <c r="N460" s="518"/>
    </row>
    <row r="461" spans="1:14" s="15" customFormat="1" ht="18.75" hidden="1" customHeight="1">
      <c r="A461" s="22">
        <v>5</v>
      </c>
      <c r="B461" s="577">
        <v>7000</v>
      </c>
      <c r="C461" s="1808" t="s">
        <v>762</v>
      </c>
      <c r="D461" s="1809"/>
      <c r="E461" s="578">
        <f t="shared" ref="E461:L461" si="102">SUM(E462:E464)</f>
        <v>0</v>
      </c>
      <c r="F461" s="579">
        <f t="shared" si="102"/>
        <v>0</v>
      </c>
      <c r="G461" s="580">
        <f t="shared" si="102"/>
        <v>0</v>
      </c>
      <c r="H461" s="581">
        <f>SUM(H462:H464)</f>
        <v>0</v>
      </c>
      <c r="I461" s="579">
        <f t="shared" si="102"/>
        <v>0</v>
      </c>
      <c r="J461" s="580">
        <f t="shared" si="102"/>
        <v>0</v>
      </c>
      <c r="K461" s="581">
        <f t="shared" si="102"/>
        <v>0</v>
      </c>
      <c r="L461" s="578">
        <f t="shared" si="102"/>
        <v>0</v>
      </c>
      <c r="M461" s="7" t="str">
        <f t="shared" ref="M461:M524" si="103">(IF($E461&lt;&gt;0,$M$2,IF($L461&lt;&gt;0,$M$2,"")))</f>
        <v/>
      </c>
      <c r="N461" s="518"/>
    </row>
    <row r="462" spans="1:14" ht="18.75" hidden="1" customHeight="1">
      <c r="A462" s="23">
        <v>10</v>
      </c>
      <c r="B462" s="582"/>
      <c r="C462" s="150">
        <v>7001</v>
      </c>
      <c r="D462" s="583" t="s">
        <v>679</v>
      </c>
      <c r="E462" s="1379">
        <f>F462+G462+H462</f>
        <v>0</v>
      </c>
      <c r="F462" s="152"/>
      <c r="G462" s="153"/>
      <c r="H462" s="584">
        <v>0</v>
      </c>
      <c r="I462" s="152"/>
      <c r="J462" s="153"/>
      <c r="K462" s="584">
        <v>0</v>
      </c>
      <c r="L462" s="1379">
        <f>I462+J462+K462</f>
        <v>0</v>
      </c>
      <c r="M462" s="7" t="str">
        <f t="shared" si="103"/>
        <v/>
      </c>
      <c r="N462" s="518"/>
    </row>
    <row r="463" spans="1:14" ht="18.75" hidden="1" customHeight="1">
      <c r="A463" s="24">
        <v>20</v>
      </c>
      <c r="B463" s="582"/>
      <c r="C463" s="156">
        <v>7003</v>
      </c>
      <c r="D463" s="184" t="s">
        <v>763</v>
      </c>
      <c r="E463" s="1380">
        <f>F463+G463+H463</f>
        <v>0</v>
      </c>
      <c r="F463" s="158"/>
      <c r="G463" s="159"/>
      <c r="H463" s="585">
        <v>0</v>
      </c>
      <c r="I463" s="158"/>
      <c r="J463" s="159"/>
      <c r="K463" s="585">
        <v>0</v>
      </c>
      <c r="L463" s="1380">
        <f>I463+J463+K463</f>
        <v>0</v>
      </c>
      <c r="M463" s="7" t="str">
        <f t="shared" si="103"/>
        <v/>
      </c>
      <c r="N463" s="518"/>
    </row>
    <row r="464" spans="1:14" ht="18.75" hidden="1" customHeight="1">
      <c r="A464" s="24">
        <v>25</v>
      </c>
      <c r="B464" s="582"/>
      <c r="C464" s="179">
        <v>7010</v>
      </c>
      <c r="D464" s="188" t="s">
        <v>764</v>
      </c>
      <c r="E464" s="1383">
        <f>F464+G464+H464</f>
        <v>0</v>
      </c>
      <c r="F464" s="173"/>
      <c r="G464" s="174"/>
      <c r="H464" s="586">
        <v>0</v>
      </c>
      <c r="I464" s="173"/>
      <c r="J464" s="174"/>
      <c r="K464" s="586">
        <v>0</v>
      </c>
      <c r="L464" s="1383">
        <f>I464+J464+K464</f>
        <v>0</v>
      </c>
      <c r="M464" s="7" t="str">
        <f t="shared" si="103"/>
        <v/>
      </c>
      <c r="N464" s="518"/>
    </row>
    <row r="465" spans="1:232" s="15" customFormat="1" hidden="1">
      <c r="A465" s="22">
        <v>30</v>
      </c>
      <c r="B465" s="577">
        <v>7100</v>
      </c>
      <c r="C465" s="1803" t="s">
        <v>765</v>
      </c>
      <c r="D465" s="1803"/>
      <c r="E465" s="578">
        <f t="shared" ref="E465:L465" si="104">+E466+E467</f>
        <v>0</v>
      </c>
      <c r="F465" s="587">
        <f t="shared" si="104"/>
        <v>0</v>
      </c>
      <c r="G465" s="580">
        <f t="shared" si="104"/>
        <v>0</v>
      </c>
      <c r="H465" s="581">
        <f>+H466+H467</f>
        <v>0</v>
      </c>
      <c r="I465" s="587">
        <f t="shared" si="104"/>
        <v>0</v>
      </c>
      <c r="J465" s="580">
        <f t="shared" si="104"/>
        <v>0</v>
      </c>
      <c r="K465" s="581">
        <f t="shared" si="104"/>
        <v>0</v>
      </c>
      <c r="L465" s="578">
        <f t="shared" si="104"/>
        <v>0</v>
      </c>
      <c r="M465" s="7" t="str">
        <f t="shared" si="103"/>
        <v/>
      </c>
      <c r="N465" s="518"/>
    </row>
    <row r="466" spans="1:232" ht="18.75" hidden="1" customHeight="1">
      <c r="A466" s="23">
        <v>35</v>
      </c>
      <c r="B466" s="582"/>
      <c r="C466" s="150">
        <v>7101</v>
      </c>
      <c r="D466" s="588" t="s">
        <v>766</v>
      </c>
      <c r="E466" s="1379">
        <f>F466+G466+H466</f>
        <v>0</v>
      </c>
      <c r="F466" s="152"/>
      <c r="G466" s="153"/>
      <c r="H466" s="584">
        <v>0</v>
      </c>
      <c r="I466" s="152"/>
      <c r="J466" s="153"/>
      <c r="K466" s="584">
        <v>0</v>
      </c>
      <c r="L466" s="1379">
        <f>I466+J466+K466</f>
        <v>0</v>
      </c>
      <c r="M466" s="7" t="str">
        <f t="shared" si="103"/>
        <v/>
      </c>
      <c r="N466" s="518"/>
    </row>
    <row r="467" spans="1:232" ht="18.75" hidden="1" customHeight="1">
      <c r="A467" s="23">
        <v>40</v>
      </c>
      <c r="B467" s="582"/>
      <c r="C467" s="179">
        <v>7102</v>
      </c>
      <c r="D467" s="188" t="s">
        <v>767</v>
      </c>
      <c r="E467" s="1383">
        <f>F467+G467+H467</f>
        <v>0</v>
      </c>
      <c r="F467" s="173"/>
      <c r="G467" s="174"/>
      <c r="H467" s="586">
        <v>0</v>
      </c>
      <c r="I467" s="173"/>
      <c r="J467" s="174"/>
      <c r="K467" s="586">
        <v>0</v>
      </c>
      <c r="L467" s="1383">
        <f>I467+J467+K467</f>
        <v>0</v>
      </c>
      <c r="M467" s="7" t="str">
        <f t="shared" si="103"/>
        <v/>
      </c>
      <c r="N467" s="518"/>
    </row>
    <row r="468" spans="1:232" s="15" customFormat="1" hidden="1">
      <c r="A468" s="22">
        <v>45</v>
      </c>
      <c r="B468" s="577">
        <v>7200</v>
      </c>
      <c r="C468" s="1803" t="s">
        <v>1988</v>
      </c>
      <c r="D468" s="1803"/>
      <c r="E468" s="578">
        <f t="shared" ref="E468:L468" si="105">+E469+E470</f>
        <v>0</v>
      </c>
      <c r="F468" s="587">
        <f t="shared" si="105"/>
        <v>0</v>
      </c>
      <c r="G468" s="580">
        <f t="shared" si="105"/>
        <v>0</v>
      </c>
      <c r="H468" s="581">
        <f>+H469+H470</f>
        <v>0</v>
      </c>
      <c r="I468" s="587">
        <f t="shared" si="105"/>
        <v>0</v>
      </c>
      <c r="J468" s="580">
        <f t="shared" si="105"/>
        <v>0</v>
      </c>
      <c r="K468" s="581">
        <f t="shared" si="105"/>
        <v>0</v>
      </c>
      <c r="L468" s="578">
        <f t="shared" si="105"/>
        <v>0</v>
      </c>
      <c r="M468" s="7" t="str">
        <f t="shared" si="103"/>
        <v/>
      </c>
      <c r="N468" s="518"/>
    </row>
    <row r="469" spans="1:232" ht="18.75" hidden="1" customHeight="1">
      <c r="A469" s="23">
        <v>50</v>
      </c>
      <c r="B469" s="582"/>
      <c r="C469" s="589">
        <v>7201</v>
      </c>
      <c r="D469" s="590" t="s">
        <v>1989</v>
      </c>
      <c r="E469" s="1393">
        <f>F469+G469+H469</f>
        <v>0</v>
      </c>
      <c r="F469" s="152"/>
      <c r="G469" s="591"/>
      <c r="H469" s="584">
        <v>0</v>
      </c>
      <c r="I469" s="152"/>
      <c r="J469" s="591"/>
      <c r="K469" s="584">
        <v>0</v>
      </c>
      <c r="L469" s="1393">
        <f>I469+J469+K469</f>
        <v>0</v>
      </c>
      <c r="M469" s="7" t="str">
        <f t="shared" si="103"/>
        <v/>
      </c>
      <c r="N469" s="518"/>
    </row>
    <row r="470" spans="1:232" ht="18.75" hidden="1" customHeight="1">
      <c r="A470" s="23">
        <v>55</v>
      </c>
      <c r="B470" s="582"/>
      <c r="C470" s="162">
        <v>7202</v>
      </c>
      <c r="D470" s="592" t="s">
        <v>1990</v>
      </c>
      <c r="E470" s="1392">
        <f>F470+G470+H470</f>
        <v>0</v>
      </c>
      <c r="F470" s="173"/>
      <c r="G470" s="165"/>
      <c r="H470" s="586">
        <v>0</v>
      </c>
      <c r="I470" s="173"/>
      <c r="J470" s="165"/>
      <c r="K470" s="586">
        <v>0</v>
      </c>
      <c r="L470" s="1392">
        <f>I470+J470+K470</f>
        <v>0</v>
      </c>
      <c r="M470" s="7" t="str">
        <f t="shared" si="103"/>
        <v/>
      </c>
      <c r="N470" s="518"/>
    </row>
    <row r="471" spans="1:232" s="15" customFormat="1" ht="18.75" hidden="1" customHeight="1">
      <c r="A471" s="22">
        <v>60</v>
      </c>
      <c r="B471" s="577">
        <v>7300</v>
      </c>
      <c r="C471" s="1808" t="s">
        <v>768</v>
      </c>
      <c r="D471" s="1809"/>
      <c r="E471" s="578">
        <f t="shared" ref="E471:L471" si="106">SUM(E472:E477)</f>
        <v>0</v>
      </c>
      <c r="F471" s="587">
        <f t="shared" si="106"/>
        <v>0</v>
      </c>
      <c r="G471" s="593">
        <f t="shared" si="106"/>
        <v>0</v>
      </c>
      <c r="H471" s="581">
        <f>SUM(H472:H477)</f>
        <v>0</v>
      </c>
      <c r="I471" s="587">
        <f t="shared" si="106"/>
        <v>0</v>
      </c>
      <c r="J471" s="593">
        <f t="shared" si="106"/>
        <v>0</v>
      </c>
      <c r="K471" s="581">
        <f t="shared" si="106"/>
        <v>0</v>
      </c>
      <c r="L471" s="578">
        <f t="shared" si="106"/>
        <v>0</v>
      </c>
      <c r="M471" s="7" t="str">
        <f t="shared" si="103"/>
        <v/>
      </c>
      <c r="N471" s="518"/>
    </row>
    <row r="472" spans="1:232" ht="18.75" hidden="1" customHeight="1">
      <c r="A472" s="23">
        <v>65</v>
      </c>
      <c r="B472" s="149"/>
      <c r="C472" s="589">
        <v>7320</v>
      </c>
      <c r="D472" s="594" t="s">
        <v>769</v>
      </c>
      <c r="E472" s="1394">
        <f t="shared" ref="E472:E477" si="107">F472+G472+H472</f>
        <v>0</v>
      </c>
      <c r="F472" s="595"/>
      <c r="G472" s="153"/>
      <c r="H472" s="584">
        <v>0</v>
      </c>
      <c r="I472" s="595"/>
      <c r="J472" s="153"/>
      <c r="K472" s="584">
        <v>0</v>
      </c>
      <c r="L472" s="1394">
        <f t="shared" ref="L472:L477" si="108">I472+J472+K472</f>
        <v>0</v>
      </c>
      <c r="M472" s="7" t="str">
        <f t="shared" si="103"/>
        <v/>
      </c>
      <c r="N472" s="518"/>
    </row>
    <row r="473" spans="1:232" ht="32.4" hidden="1">
      <c r="A473" s="23">
        <v>85</v>
      </c>
      <c r="B473" s="149"/>
      <c r="C473" s="162">
        <v>7369</v>
      </c>
      <c r="D473" s="596" t="s">
        <v>770</v>
      </c>
      <c r="E473" s="1395">
        <f t="shared" si="107"/>
        <v>0</v>
      </c>
      <c r="F473" s="164"/>
      <c r="G473" s="450"/>
      <c r="H473" s="597">
        <v>0</v>
      </c>
      <c r="I473" s="164"/>
      <c r="J473" s="450"/>
      <c r="K473" s="597">
        <v>0</v>
      </c>
      <c r="L473" s="1395">
        <f t="shared" si="108"/>
        <v>0</v>
      </c>
      <c r="M473" s="7" t="str">
        <f t="shared" si="103"/>
        <v/>
      </c>
      <c r="N473" s="518"/>
    </row>
    <row r="474" spans="1:232" ht="32.4" hidden="1">
      <c r="A474" s="23">
        <v>90</v>
      </c>
      <c r="B474" s="149"/>
      <c r="C474" s="598">
        <v>7370</v>
      </c>
      <c r="D474" s="599" t="s">
        <v>771</v>
      </c>
      <c r="E474" s="1396">
        <f t="shared" si="107"/>
        <v>0</v>
      </c>
      <c r="F474" s="600"/>
      <c r="G474" s="601"/>
      <c r="H474" s="602">
        <v>0</v>
      </c>
      <c r="I474" s="600"/>
      <c r="J474" s="601"/>
      <c r="K474" s="602">
        <v>0</v>
      </c>
      <c r="L474" s="1396">
        <f t="shared" si="108"/>
        <v>0</v>
      </c>
      <c r="M474" s="7" t="str">
        <f t="shared" si="103"/>
        <v/>
      </c>
      <c r="N474" s="518"/>
    </row>
    <row r="475" spans="1:232" ht="18.75" hidden="1" customHeight="1">
      <c r="A475" s="23">
        <v>95</v>
      </c>
      <c r="B475" s="149"/>
      <c r="C475" s="589">
        <v>7391</v>
      </c>
      <c r="D475" s="603" t="s">
        <v>772</v>
      </c>
      <c r="E475" s="1393">
        <f t="shared" si="107"/>
        <v>0</v>
      </c>
      <c r="F475" s="595"/>
      <c r="G475" s="455"/>
      <c r="H475" s="585">
        <v>0</v>
      </c>
      <c r="I475" s="595"/>
      <c r="J475" s="455"/>
      <c r="K475" s="585">
        <v>0</v>
      </c>
      <c r="L475" s="1393">
        <f t="shared" si="108"/>
        <v>0</v>
      </c>
      <c r="M475" s="7" t="str">
        <f t="shared" si="103"/>
        <v/>
      </c>
      <c r="N475" s="518"/>
    </row>
    <row r="476" spans="1:232" ht="18.75" hidden="1" customHeight="1">
      <c r="A476" s="23">
        <v>100</v>
      </c>
      <c r="B476" s="149"/>
      <c r="C476" s="156">
        <v>7392</v>
      </c>
      <c r="D476" s="604" t="s">
        <v>773</v>
      </c>
      <c r="E476" s="1380">
        <f t="shared" si="107"/>
        <v>0</v>
      </c>
      <c r="F476" s="1607">
        <v>0</v>
      </c>
      <c r="G476" s="1607">
        <v>0</v>
      </c>
      <c r="H476" s="585">
        <v>0</v>
      </c>
      <c r="I476" s="1607">
        <v>0</v>
      </c>
      <c r="J476" s="1607">
        <v>0</v>
      </c>
      <c r="K476" s="585">
        <v>0</v>
      </c>
      <c r="L476" s="1380">
        <f t="shared" si="108"/>
        <v>0</v>
      </c>
      <c r="M476" s="7" t="str">
        <f t="shared" si="103"/>
        <v/>
      </c>
      <c r="N476" s="518"/>
    </row>
    <row r="477" spans="1:232" ht="18.75" hidden="1" customHeight="1">
      <c r="A477" s="23">
        <v>105</v>
      </c>
      <c r="B477" s="149"/>
      <c r="C477" s="162">
        <v>7393</v>
      </c>
      <c r="D477" s="182" t="s">
        <v>774</v>
      </c>
      <c r="E477" s="1392">
        <f t="shared" si="107"/>
        <v>0</v>
      </c>
      <c r="F477" s="164"/>
      <c r="G477" s="174"/>
      <c r="H477" s="586">
        <v>0</v>
      </c>
      <c r="I477" s="164"/>
      <c r="J477" s="174"/>
      <c r="K477" s="586">
        <v>0</v>
      </c>
      <c r="L477" s="1392">
        <f t="shared" si="108"/>
        <v>0</v>
      </c>
      <c r="M477" s="7" t="str">
        <f t="shared" si="103"/>
        <v/>
      </c>
      <c r="N477" s="518"/>
    </row>
    <row r="478" spans="1:232" s="46" customFormat="1" ht="18.75" hidden="1" customHeight="1">
      <c r="A478" s="26">
        <v>110</v>
      </c>
      <c r="B478" s="577">
        <v>7900</v>
      </c>
      <c r="C478" s="1804" t="s">
        <v>775</v>
      </c>
      <c r="D478" s="1805"/>
      <c r="E478" s="605">
        <f t="shared" ref="E478:L478" si="109">+E479+E480</f>
        <v>0</v>
      </c>
      <c r="F478" s="606">
        <f t="shared" si="109"/>
        <v>0</v>
      </c>
      <c r="G478" s="607">
        <f t="shared" si="109"/>
        <v>0</v>
      </c>
      <c r="H478" s="581">
        <f>+H479+H480</f>
        <v>0</v>
      </c>
      <c r="I478" s="606">
        <f t="shared" si="109"/>
        <v>0</v>
      </c>
      <c r="J478" s="607">
        <f t="shared" si="109"/>
        <v>0</v>
      </c>
      <c r="K478" s="581">
        <f t="shared" si="109"/>
        <v>0</v>
      </c>
      <c r="L478" s="605">
        <f t="shared" si="109"/>
        <v>0</v>
      </c>
      <c r="M478" s="7" t="str">
        <f t="shared" si="103"/>
        <v/>
      </c>
      <c r="N478" s="518"/>
      <c r="O478" s="48"/>
      <c r="P478" s="48"/>
      <c r="Q478" s="49"/>
      <c r="R478" s="48"/>
      <c r="S478" s="48"/>
      <c r="T478" s="49"/>
      <c r="U478" s="50"/>
      <c r="V478" s="50"/>
      <c r="W478" s="51"/>
      <c r="X478" s="50"/>
      <c r="Y478" s="50"/>
      <c r="Z478" s="51"/>
      <c r="AA478" s="50"/>
      <c r="AB478" s="50"/>
      <c r="AC478" s="52"/>
      <c r="AD478" s="50"/>
      <c r="AE478" s="50"/>
      <c r="AF478" s="51"/>
      <c r="AG478" s="50"/>
      <c r="AH478" s="50"/>
      <c r="AI478" s="51"/>
      <c r="AJ478" s="50"/>
      <c r="AK478" s="51"/>
      <c r="AL478" s="52"/>
      <c r="AM478" s="51"/>
      <c r="AN478" s="51"/>
      <c r="AO478" s="50"/>
      <c r="AP478" s="50"/>
      <c r="AQ478" s="51"/>
      <c r="AR478" s="50"/>
      <c r="AS478" s="2"/>
      <c r="AT478" s="50"/>
    </row>
    <row r="479" spans="1:232" s="58" customFormat="1" ht="18.75" hidden="1" customHeight="1">
      <c r="A479" s="53">
        <v>115</v>
      </c>
      <c r="B479" s="149"/>
      <c r="C479" s="608">
        <v>7901</v>
      </c>
      <c r="D479" s="609" t="s">
        <v>776</v>
      </c>
      <c r="E479" s="1393">
        <f>F479+G479+H479</f>
        <v>0</v>
      </c>
      <c r="F479" s="1607">
        <v>0</v>
      </c>
      <c r="G479" s="1607">
        <v>0</v>
      </c>
      <c r="H479" s="584">
        <v>0</v>
      </c>
      <c r="I479" s="1607">
        <v>0</v>
      </c>
      <c r="J479" s="1607">
        <v>0</v>
      </c>
      <c r="K479" s="584">
        <v>0</v>
      </c>
      <c r="L479" s="1393">
        <f>I479+J479+K479</f>
        <v>0</v>
      </c>
      <c r="M479" s="7" t="str">
        <f t="shared" si="103"/>
        <v/>
      </c>
      <c r="N479" s="518"/>
      <c r="O479" s="54"/>
      <c r="P479" s="55"/>
      <c r="Q479" s="54"/>
      <c r="R479" s="54"/>
      <c r="S479" s="55"/>
      <c r="T479" s="54"/>
      <c r="U479" s="54"/>
      <c r="V479" s="55"/>
      <c r="W479" s="54"/>
      <c r="X479" s="54"/>
      <c r="Y479" s="55"/>
      <c r="Z479" s="54"/>
      <c r="AA479" s="54"/>
      <c r="AB479" s="56"/>
      <c r="AC479" s="54"/>
      <c r="AD479" s="54"/>
      <c r="AE479" s="55"/>
      <c r="AF479" s="54"/>
      <c r="AG479" s="54"/>
      <c r="AH479" s="55"/>
      <c r="AI479" s="54"/>
      <c r="AJ479" s="55"/>
      <c r="AK479" s="56"/>
      <c r="AL479" s="55"/>
      <c r="AM479" s="55"/>
      <c r="AN479" s="54"/>
      <c r="AO479" s="54"/>
      <c r="AP479" s="55"/>
      <c r="AQ479" s="54"/>
      <c r="AR479" s="57"/>
      <c r="AS479" s="54"/>
      <c r="AT479" s="57"/>
      <c r="AU479" s="57"/>
      <c r="AV479" s="57"/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V479" s="57"/>
      <c r="BW479" s="57"/>
      <c r="BX479" s="57"/>
      <c r="BY479" s="57"/>
      <c r="BZ479" s="57"/>
      <c r="CA479" s="57"/>
      <c r="CB479" s="57"/>
      <c r="CC479" s="57"/>
      <c r="CD479" s="57"/>
      <c r="CE479" s="57"/>
      <c r="CF479" s="57"/>
      <c r="CG479" s="57"/>
      <c r="CH479" s="57"/>
      <c r="CI479" s="57"/>
      <c r="CJ479" s="57"/>
      <c r="CK479" s="57"/>
      <c r="CL479" s="57"/>
      <c r="CM479" s="57"/>
      <c r="CN479" s="57"/>
      <c r="CO479" s="57"/>
      <c r="CP479" s="57"/>
      <c r="CQ479" s="57"/>
      <c r="CR479" s="57"/>
      <c r="CS479" s="57"/>
      <c r="CT479" s="57"/>
      <c r="CU479" s="57"/>
      <c r="CV479" s="57"/>
      <c r="CW479" s="57"/>
      <c r="CX479" s="57"/>
      <c r="CY479" s="57"/>
      <c r="CZ479" s="57"/>
      <c r="DA479" s="57"/>
      <c r="DB479" s="57"/>
      <c r="DC479" s="57"/>
      <c r="DD479" s="57"/>
      <c r="DE479" s="57"/>
      <c r="DF479" s="57"/>
      <c r="DG479" s="57"/>
      <c r="DH479" s="57"/>
      <c r="DI479" s="57"/>
      <c r="DJ479" s="57"/>
      <c r="DK479" s="57"/>
      <c r="DL479" s="57"/>
      <c r="DM479" s="57"/>
      <c r="DN479" s="57"/>
      <c r="DO479" s="57"/>
      <c r="DP479" s="57"/>
      <c r="DQ479" s="57"/>
      <c r="DR479" s="57"/>
      <c r="DS479" s="57"/>
      <c r="DT479" s="57"/>
      <c r="DU479" s="57"/>
      <c r="DV479" s="57"/>
      <c r="DW479" s="57"/>
      <c r="DX479" s="57"/>
      <c r="DY479" s="57"/>
      <c r="DZ479" s="57"/>
      <c r="EA479" s="57"/>
      <c r="EB479" s="57"/>
      <c r="EC479" s="57"/>
      <c r="ED479" s="57"/>
      <c r="EE479" s="57"/>
      <c r="EF479" s="57"/>
      <c r="EG479" s="57"/>
      <c r="EH479" s="57"/>
      <c r="EI479" s="57"/>
      <c r="EJ479" s="57"/>
      <c r="EK479" s="57"/>
      <c r="EL479" s="57"/>
      <c r="EM479" s="57"/>
      <c r="EN479" s="57"/>
      <c r="EO479" s="57"/>
      <c r="EP479" s="57"/>
      <c r="EQ479" s="57"/>
      <c r="ER479" s="57"/>
      <c r="ES479" s="57"/>
      <c r="ET479" s="57"/>
      <c r="EU479" s="57"/>
      <c r="EV479" s="57"/>
      <c r="EW479" s="57"/>
      <c r="EX479" s="57"/>
      <c r="EY479" s="57"/>
      <c r="EZ479" s="57"/>
      <c r="FA479" s="57"/>
      <c r="FB479" s="57"/>
      <c r="FC479" s="57"/>
      <c r="FD479" s="57"/>
      <c r="FE479" s="57"/>
      <c r="FF479" s="57"/>
      <c r="FG479" s="57"/>
      <c r="FH479" s="57"/>
      <c r="FI479" s="57"/>
      <c r="FJ479" s="57"/>
      <c r="FK479" s="57"/>
      <c r="FL479" s="57"/>
      <c r="FM479" s="57"/>
      <c r="FN479" s="57"/>
      <c r="FO479" s="57"/>
      <c r="FP479" s="57"/>
      <c r="FQ479" s="57"/>
      <c r="FR479" s="57"/>
      <c r="FS479" s="57"/>
      <c r="FT479" s="57"/>
      <c r="FU479" s="57"/>
      <c r="FV479" s="57"/>
      <c r="FW479" s="57"/>
      <c r="FX479" s="57"/>
      <c r="FY479" s="57"/>
      <c r="FZ479" s="57"/>
      <c r="GA479" s="57"/>
      <c r="GB479" s="57"/>
      <c r="GC479" s="57"/>
      <c r="GD479" s="57"/>
      <c r="GE479" s="57"/>
      <c r="GF479" s="57"/>
      <c r="GG479" s="57"/>
      <c r="GH479" s="57"/>
      <c r="GI479" s="57"/>
      <c r="GJ479" s="57"/>
      <c r="GK479" s="57"/>
      <c r="GL479" s="57"/>
      <c r="GM479" s="57"/>
      <c r="GN479" s="57"/>
      <c r="GO479" s="57"/>
      <c r="GP479" s="57"/>
      <c r="GQ479" s="57"/>
      <c r="GR479" s="57"/>
      <c r="GS479" s="57"/>
      <c r="GT479" s="57"/>
      <c r="GU479" s="57"/>
      <c r="GV479" s="57"/>
      <c r="GW479" s="57"/>
      <c r="GX479" s="57"/>
      <c r="GY479" s="57"/>
      <c r="GZ479" s="57"/>
      <c r="HA479" s="57"/>
      <c r="HB479" s="57"/>
      <c r="HC479" s="57"/>
      <c r="HD479" s="57"/>
      <c r="HE479" s="57"/>
      <c r="HF479" s="57"/>
      <c r="HG479" s="57"/>
      <c r="HH479" s="57"/>
      <c r="HI479" s="57"/>
      <c r="HJ479" s="57"/>
      <c r="HK479" s="57"/>
      <c r="HL479" s="57"/>
      <c r="HM479" s="57"/>
      <c r="HN479" s="57"/>
      <c r="HO479" s="57"/>
      <c r="HP479" s="57"/>
      <c r="HQ479" s="57"/>
      <c r="HR479" s="57"/>
      <c r="HS479" s="57"/>
      <c r="HT479" s="57"/>
      <c r="HU479" s="57"/>
      <c r="HV479" s="57"/>
      <c r="HW479" s="57"/>
      <c r="HX479" s="57"/>
    </row>
    <row r="480" spans="1:232" s="58" customFormat="1" ht="18.75" hidden="1" customHeight="1">
      <c r="A480" s="53">
        <v>120</v>
      </c>
      <c r="B480" s="149"/>
      <c r="C480" s="610">
        <v>7902</v>
      </c>
      <c r="D480" s="611" t="s">
        <v>777</v>
      </c>
      <c r="E480" s="1392">
        <f>F480+G480+H480</f>
        <v>0</v>
      </c>
      <c r="F480" s="1607">
        <v>0</v>
      </c>
      <c r="G480" s="1607">
        <v>0</v>
      </c>
      <c r="H480" s="586">
        <v>0</v>
      </c>
      <c r="I480" s="1607">
        <v>0</v>
      </c>
      <c r="J480" s="1607">
        <v>0</v>
      </c>
      <c r="K480" s="586">
        <v>0</v>
      </c>
      <c r="L480" s="1392">
        <f>I480+J480+K480</f>
        <v>0</v>
      </c>
      <c r="M480" s="7" t="str">
        <f t="shared" si="103"/>
        <v/>
      </c>
      <c r="N480" s="518"/>
      <c r="O480" s="54"/>
      <c r="P480" s="55"/>
      <c r="Q480" s="54"/>
      <c r="R480" s="54"/>
      <c r="S480" s="55"/>
      <c r="T480" s="54"/>
      <c r="U480" s="54"/>
      <c r="V480" s="55"/>
      <c r="W480" s="54"/>
      <c r="X480" s="54"/>
      <c r="Y480" s="55"/>
      <c r="Z480" s="54"/>
      <c r="AA480" s="54"/>
      <c r="AB480" s="56"/>
      <c r="AC480" s="54"/>
      <c r="AD480" s="54"/>
      <c r="AE480" s="55"/>
      <c r="AF480" s="54"/>
      <c r="AG480" s="54"/>
      <c r="AH480" s="55"/>
      <c r="AI480" s="54"/>
      <c r="AJ480" s="55"/>
      <c r="AK480" s="56"/>
      <c r="AL480" s="55"/>
      <c r="AM480" s="55"/>
      <c r="AN480" s="54"/>
      <c r="AO480" s="54"/>
      <c r="AP480" s="55"/>
      <c r="AQ480" s="54"/>
      <c r="AR480" s="57"/>
      <c r="AS480" s="54"/>
      <c r="AT480" s="57"/>
      <c r="AU480" s="57"/>
      <c r="AV480" s="57"/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V480" s="57"/>
      <c r="BW480" s="57"/>
      <c r="BX480" s="57"/>
      <c r="BY480" s="57"/>
      <c r="BZ480" s="57"/>
      <c r="CA480" s="57"/>
      <c r="CB480" s="57"/>
      <c r="CC480" s="57"/>
      <c r="CD480" s="57"/>
      <c r="CE480" s="57"/>
      <c r="CF480" s="57"/>
      <c r="CG480" s="57"/>
      <c r="CH480" s="57"/>
      <c r="CI480" s="57"/>
      <c r="CJ480" s="57"/>
      <c r="CK480" s="57"/>
      <c r="CL480" s="57"/>
      <c r="CM480" s="57"/>
      <c r="CN480" s="57"/>
      <c r="CO480" s="57"/>
      <c r="CP480" s="57"/>
      <c r="CQ480" s="57"/>
      <c r="CR480" s="57"/>
      <c r="CS480" s="57"/>
      <c r="CT480" s="57"/>
      <c r="CU480" s="57"/>
      <c r="CV480" s="57"/>
      <c r="CW480" s="57"/>
      <c r="CX480" s="57"/>
      <c r="CY480" s="57"/>
      <c r="CZ480" s="57"/>
      <c r="DA480" s="57"/>
      <c r="DB480" s="57"/>
      <c r="DC480" s="57"/>
      <c r="DD480" s="57"/>
      <c r="DE480" s="57"/>
      <c r="DF480" s="57"/>
      <c r="DG480" s="57"/>
      <c r="DH480" s="57"/>
      <c r="DI480" s="57"/>
      <c r="DJ480" s="57"/>
      <c r="DK480" s="57"/>
      <c r="DL480" s="57"/>
      <c r="DM480" s="57"/>
      <c r="DN480" s="57"/>
      <c r="DO480" s="57"/>
      <c r="DP480" s="57"/>
      <c r="DQ480" s="57"/>
      <c r="DR480" s="57"/>
      <c r="DS480" s="57"/>
      <c r="DT480" s="57"/>
      <c r="DU480" s="57"/>
      <c r="DV480" s="57"/>
      <c r="DW480" s="57"/>
      <c r="DX480" s="57"/>
      <c r="DY480" s="57"/>
      <c r="DZ480" s="57"/>
      <c r="EA480" s="57"/>
      <c r="EB480" s="57"/>
      <c r="EC480" s="57"/>
      <c r="ED480" s="57"/>
      <c r="EE480" s="57"/>
      <c r="EF480" s="57"/>
      <c r="EG480" s="57"/>
      <c r="EH480" s="57"/>
      <c r="EI480" s="57"/>
      <c r="EJ480" s="57"/>
      <c r="EK480" s="57"/>
      <c r="EL480" s="57"/>
      <c r="EM480" s="57"/>
      <c r="EN480" s="57"/>
      <c r="EO480" s="57"/>
      <c r="EP480" s="57"/>
      <c r="EQ480" s="57"/>
      <c r="ER480" s="57"/>
      <c r="ES480" s="57"/>
      <c r="ET480" s="57"/>
      <c r="EU480" s="57"/>
      <c r="EV480" s="57"/>
      <c r="EW480" s="57"/>
      <c r="EX480" s="57"/>
      <c r="EY480" s="57"/>
      <c r="EZ480" s="57"/>
      <c r="FA480" s="57"/>
      <c r="FB480" s="57"/>
      <c r="FC480" s="57"/>
      <c r="FD480" s="57"/>
      <c r="FE480" s="57"/>
      <c r="FF480" s="57"/>
      <c r="FG480" s="57"/>
      <c r="FH480" s="57"/>
      <c r="FI480" s="57"/>
      <c r="FJ480" s="57"/>
      <c r="FK480" s="57"/>
      <c r="FL480" s="57"/>
      <c r="FM480" s="57"/>
      <c r="FN480" s="57"/>
      <c r="FO480" s="57"/>
      <c r="FP480" s="57"/>
      <c r="FQ480" s="57"/>
      <c r="FR480" s="57"/>
      <c r="FS480" s="57"/>
      <c r="FT480" s="57"/>
      <c r="FU480" s="57"/>
      <c r="FV480" s="57"/>
      <c r="FW480" s="57"/>
      <c r="FX480" s="57"/>
      <c r="FY480" s="57"/>
      <c r="FZ480" s="57"/>
      <c r="GA480" s="57"/>
      <c r="GB480" s="57"/>
      <c r="GC480" s="57"/>
      <c r="GD480" s="57"/>
      <c r="GE480" s="57"/>
      <c r="GF480" s="57"/>
      <c r="GG480" s="57"/>
      <c r="GH480" s="57"/>
      <c r="GI480" s="57"/>
      <c r="GJ480" s="57"/>
      <c r="GK480" s="57"/>
      <c r="GL480" s="57"/>
      <c r="GM480" s="57"/>
      <c r="GN480" s="57"/>
      <c r="GO480" s="57"/>
      <c r="GP480" s="57"/>
      <c r="GQ480" s="57"/>
      <c r="GR480" s="57"/>
      <c r="GS480" s="57"/>
      <c r="GT480" s="57"/>
      <c r="GU480" s="57"/>
      <c r="GV480" s="57"/>
      <c r="GW480" s="57"/>
      <c r="GX480" s="57"/>
      <c r="GY480" s="57"/>
      <c r="GZ480" s="57"/>
      <c r="HA480" s="57"/>
      <c r="HB480" s="57"/>
      <c r="HC480" s="57"/>
      <c r="HD480" s="57"/>
      <c r="HE480" s="57"/>
      <c r="HF480" s="57"/>
      <c r="HG480" s="57"/>
      <c r="HH480" s="57"/>
      <c r="HI480" s="57"/>
      <c r="HJ480" s="57"/>
      <c r="HK480" s="57"/>
      <c r="HL480" s="57"/>
      <c r="HM480" s="57"/>
      <c r="HN480" s="57"/>
      <c r="HO480" s="57"/>
      <c r="HP480" s="57"/>
      <c r="HQ480" s="57"/>
      <c r="HR480" s="57"/>
      <c r="HS480" s="57"/>
      <c r="HT480" s="57"/>
      <c r="HU480" s="57"/>
      <c r="HV480" s="57"/>
      <c r="HW480" s="57"/>
      <c r="HX480" s="57"/>
    </row>
    <row r="481" spans="1:14" s="15" customFormat="1" ht="18.75" hidden="1" customHeight="1">
      <c r="A481" s="22">
        <v>125</v>
      </c>
      <c r="B481" s="577">
        <v>8000</v>
      </c>
      <c r="C481" s="1806" t="s">
        <v>923</v>
      </c>
      <c r="D481" s="1806"/>
      <c r="E481" s="578">
        <f t="shared" ref="E481:L481" si="110">SUM(E482:E496)</f>
        <v>0</v>
      </c>
      <c r="F481" s="587">
        <f t="shared" si="110"/>
        <v>0</v>
      </c>
      <c r="G481" s="580">
        <f t="shared" si="110"/>
        <v>0</v>
      </c>
      <c r="H481" s="581">
        <f>SUM(H482:H496)</f>
        <v>0</v>
      </c>
      <c r="I481" s="587">
        <f t="shared" si="110"/>
        <v>0</v>
      </c>
      <c r="J481" s="580">
        <f t="shared" si="110"/>
        <v>0</v>
      </c>
      <c r="K481" s="581">
        <f t="shared" si="110"/>
        <v>0</v>
      </c>
      <c r="L481" s="578">
        <f t="shared" si="110"/>
        <v>0</v>
      </c>
      <c r="M481" s="7" t="str">
        <f t="shared" si="103"/>
        <v/>
      </c>
      <c r="N481" s="518"/>
    </row>
    <row r="482" spans="1:14" ht="18.75" hidden="1" customHeight="1">
      <c r="A482" s="23">
        <v>130</v>
      </c>
      <c r="B482" s="171"/>
      <c r="C482" s="589">
        <v>8011</v>
      </c>
      <c r="D482" s="612" t="s">
        <v>778</v>
      </c>
      <c r="E482" s="1393">
        <f t="shared" ref="E482:E496" si="111">F482+G482+H482</f>
        <v>0</v>
      </c>
      <c r="F482" s="595"/>
      <c r="G482" s="591"/>
      <c r="H482" s="584">
        <v>0</v>
      </c>
      <c r="I482" s="595"/>
      <c r="J482" s="591"/>
      <c r="K482" s="584">
        <v>0</v>
      </c>
      <c r="L482" s="1393">
        <f t="shared" ref="L482:L496" si="112">I482+J482+K482</f>
        <v>0</v>
      </c>
      <c r="M482" s="7" t="str">
        <f t="shared" si="103"/>
        <v/>
      </c>
      <c r="N482" s="518"/>
    </row>
    <row r="483" spans="1:14" ht="18.75" hidden="1" customHeight="1">
      <c r="A483" s="23">
        <v>135</v>
      </c>
      <c r="B483" s="171"/>
      <c r="C483" s="156">
        <v>8012</v>
      </c>
      <c r="D483" s="157" t="s">
        <v>779</v>
      </c>
      <c r="E483" s="1380">
        <f t="shared" si="111"/>
        <v>0</v>
      </c>
      <c r="F483" s="158"/>
      <c r="G483" s="159"/>
      <c r="H483" s="585">
        <v>0</v>
      </c>
      <c r="I483" s="158"/>
      <c r="J483" s="159"/>
      <c r="K483" s="585">
        <v>0</v>
      </c>
      <c r="L483" s="1380">
        <f t="shared" si="112"/>
        <v>0</v>
      </c>
      <c r="M483" s="7" t="str">
        <f t="shared" si="103"/>
        <v/>
      </c>
      <c r="N483" s="518"/>
    </row>
    <row r="484" spans="1:14" ht="18.75" hidden="1" customHeight="1">
      <c r="A484" s="23">
        <v>140</v>
      </c>
      <c r="B484" s="171"/>
      <c r="C484" s="156">
        <v>8017</v>
      </c>
      <c r="D484" s="157" t="s">
        <v>780</v>
      </c>
      <c r="E484" s="1380">
        <f t="shared" si="111"/>
        <v>0</v>
      </c>
      <c r="F484" s="158"/>
      <c r="G484" s="159"/>
      <c r="H484" s="585">
        <v>0</v>
      </c>
      <c r="I484" s="158"/>
      <c r="J484" s="159"/>
      <c r="K484" s="585">
        <v>0</v>
      </c>
      <c r="L484" s="1380">
        <f t="shared" si="112"/>
        <v>0</v>
      </c>
      <c r="M484" s="7" t="str">
        <f t="shared" si="103"/>
        <v/>
      </c>
      <c r="N484" s="518"/>
    </row>
    <row r="485" spans="1:14" ht="18.75" hidden="1" customHeight="1">
      <c r="A485" s="23">
        <v>145</v>
      </c>
      <c r="B485" s="171"/>
      <c r="C485" s="162">
        <v>8018</v>
      </c>
      <c r="D485" s="182" t="s">
        <v>781</v>
      </c>
      <c r="E485" s="1392">
        <f t="shared" si="111"/>
        <v>0</v>
      </c>
      <c r="F485" s="164"/>
      <c r="G485" s="450"/>
      <c r="H485" s="597">
        <v>0</v>
      </c>
      <c r="I485" s="164"/>
      <c r="J485" s="450"/>
      <c r="K485" s="597">
        <v>0</v>
      </c>
      <c r="L485" s="1392">
        <f t="shared" si="112"/>
        <v>0</v>
      </c>
      <c r="M485" s="7" t="str">
        <f t="shared" si="103"/>
        <v/>
      </c>
      <c r="N485" s="518"/>
    </row>
    <row r="486" spans="1:14" ht="18.75" hidden="1" customHeight="1">
      <c r="A486" s="23">
        <v>150</v>
      </c>
      <c r="B486" s="171"/>
      <c r="C486" s="452">
        <v>8031</v>
      </c>
      <c r="D486" s="453" t="s">
        <v>782</v>
      </c>
      <c r="E486" s="1382">
        <f t="shared" si="111"/>
        <v>0</v>
      </c>
      <c r="F486" s="454"/>
      <c r="G486" s="455"/>
      <c r="H486" s="585">
        <v>0</v>
      </c>
      <c r="I486" s="454"/>
      <c r="J486" s="455"/>
      <c r="K486" s="585">
        <v>0</v>
      </c>
      <c r="L486" s="1382">
        <f t="shared" si="112"/>
        <v>0</v>
      </c>
      <c r="M486" s="7" t="str">
        <f t="shared" si="103"/>
        <v/>
      </c>
      <c r="N486" s="518"/>
    </row>
    <row r="487" spans="1:14" ht="18.75" hidden="1" customHeight="1">
      <c r="A487" s="23">
        <v>155</v>
      </c>
      <c r="B487" s="171"/>
      <c r="C487" s="156">
        <v>8032</v>
      </c>
      <c r="D487" s="157" t="s">
        <v>783</v>
      </c>
      <c r="E487" s="1380">
        <f t="shared" si="111"/>
        <v>0</v>
      </c>
      <c r="F487" s="158"/>
      <c r="G487" s="159"/>
      <c r="H487" s="585">
        <v>0</v>
      </c>
      <c r="I487" s="158"/>
      <c r="J487" s="159"/>
      <c r="K487" s="585">
        <v>0</v>
      </c>
      <c r="L487" s="1380">
        <f t="shared" si="112"/>
        <v>0</v>
      </c>
      <c r="M487" s="7" t="str">
        <f t="shared" si="103"/>
        <v/>
      </c>
      <c r="N487" s="518"/>
    </row>
    <row r="488" spans="1:14" ht="18.75" hidden="1" customHeight="1">
      <c r="A488" s="23">
        <v>175</v>
      </c>
      <c r="B488" s="171"/>
      <c r="C488" s="156">
        <v>8037</v>
      </c>
      <c r="D488" s="157" t="s">
        <v>784</v>
      </c>
      <c r="E488" s="1380">
        <f t="shared" si="111"/>
        <v>0</v>
      </c>
      <c r="F488" s="158"/>
      <c r="G488" s="159"/>
      <c r="H488" s="585">
        <v>0</v>
      </c>
      <c r="I488" s="158"/>
      <c r="J488" s="159"/>
      <c r="K488" s="585">
        <v>0</v>
      </c>
      <c r="L488" s="1380">
        <f t="shared" si="112"/>
        <v>0</v>
      </c>
      <c r="M488" s="7" t="str">
        <f t="shared" si="103"/>
        <v/>
      </c>
      <c r="N488" s="518"/>
    </row>
    <row r="489" spans="1:14" ht="18.75" hidden="1" customHeight="1">
      <c r="A489" s="23">
        <v>180</v>
      </c>
      <c r="B489" s="171"/>
      <c r="C489" s="447">
        <v>8038</v>
      </c>
      <c r="D489" s="448" t="s">
        <v>286</v>
      </c>
      <c r="E489" s="1381">
        <f t="shared" si="111"/>
        <v>0</v>
      </c>
      <c r="F489" s="449"/>
      <c r="G489" s="450"/>
      <c r="H489" s="597">
        <v>0</v>
      </c>
      <c r="I489" s="449"/>
      <c r="J489" s="450"/>
      <c r="K489" s="597">
        <v>0</v>
      </c>
      <c r="L489" s="1381">
        <f t="shared" si="112"/>
        <v>0</v>
      </c>
      <c r="M489" s="7" t="str">
        <f t="shared" si="103"/>
        <v/>
      </c>
      <c r="N489" s="518"/>
    </row>
    <row r="490" spans="1:14" ht="18.75" hidden="1" customHeight="1">
      <c r="A490" s="23">
        <v>185</v>
      </c>
      <c r="B490" s="171"/>
      <c r="C490" s="452">
        <v>8051</v>
      </c>
      <c r="D490" s="466" t="s">
        <v>924</v>
      </c>
      <c r="E490" s="1382">
        <f t="shared" si="111"/>
        <v>0</v>
      </c>
      <c r="F490" s="454"/>
      <c r="G490" s="455"/>
      <c r="H490" s="585">
        <v>0</v>
      </c>
      <c r="I490" s="454"/>
      <c r="J490" s="455"/>
      <c r="K490" s="585">
        <v>0</v>
      </c>
      <c r="L490" s="1382">
        <f t="shared" si="112"/>
        <v>0</v>
      </c>
      <c r="M490" s="7" t="str">
        <f t="shared" si="103"/>
        <v/>
      </c>
      <c r="N490" s="518"/>
    </row>
    <row r="491" spans="1:14" ht="18.75" hidden="1" customHeight="1">
      <c r="A491" s="23">
        <v>190</v>
      </c>
      <c r="B491" s="171"/>
      <c r="C491" s="156">
        <v>8052</v>
      </c>
      <c r="D491" s="196" t="s">
        <v>925</v>
      </c>
      <c r="E491" s="1380">
        <f t="shared" si="111"/>
        <v>0</v>
      </c>
      <c r="F491" s="158"/>
      <c r="G491" s="159"/>
      <c r="H491" s="585">
        <v>0</v>
      </c>
      <c r="I491" s="158"/>
      <c r="J491" s="159"/>
      <c r="K491" s="585">
        <v>0</v>
      </c>
      <c r="L491" s="1380">
        <f t="shared" si="112"/>
        <v>0</v>
      </c>
      <c r="M491" s="7" t="str">
        <f t="shared" si="103"/>
        <v/>
      </c>
      <c r="N491" s="518"/>
    </row>
    <row r="492" spans="1:14" ht="18.75" hidden="1" customHeight="1">
      <c r="A492" s="23">
        <v>195</v>
      </c>
      <c r="B492" s="171"/>
      <c r="C492" s="156">
        <v>8057</v>
      </c>
      <c r="D492" s="196" t="s">
        <v>926</v>
      </c>
      <c r="E492" s="1380">
        <f t="shared" si="111"/>
        <v>0</v>
      </c>
      <c r="F492" s="158"/>
      <c r="G492" s="159"/>
      <c r="H492" s="585">
        <v>0</v>
      </c>
      <c r="I492" s="158"/>
      <c r="J492" s="159"/>
      <c r="K492" s="585">
        <v>0</v>
      </c>
      <c r="L492" s="1380">
        <f t="shared" si="112"/>
        <v>0</v>
      </c>
      <c r="M492" s="7" t="str">
        <f t="shared" si="103"/>
        <v/>
      </c>
      <c r="N492" s="518"/>
    </row>
    <row r="493" spans="1:14" ht="18.75" hidden="1" customHeight="1">
      <c r="A493" s="23">
        <v>200</v>
      </c>
      <c r="B493" s="171"/>
      <c r="C493" s="447">
        <v>8058</v>
      </c>
      <c r="D493" s="467" t="s">
        <v>927</v>
      </c>
      <c r="E493" s="1381">
        <f t="shared" si="111"/>
        <v>0</v>
      </c>
      <c r="F493" s="449"/>
      <c r="G493" s="450"/>
      <c r="H493" s="597">
        <v>0</v>
      </c>
      <c r="I493" s="449"/>
      <c r="J493" s="450"/>
      <c r="K493" s="597">
        <v>0</v>
      </c>
      <c r="L493" s="1381">
        <f t="shared" si="112"/>
        <v>0</v>
      </c>
      <c r="M493" s="7" t="str">
        <f t="shared" si="103"/>
        <v/>
      </c>
      <c r="N493" s="518"/>
    </row>
    <row r="494" spans="1:14" ht="18.75" hidden="1" customHeight="1">
      <c r="A494" s="23">
        <v>205</v>
      </c>
      <c r="B494" s="171"/>
      <c r="C494" s="598">
        <v>8080</v>
      </c>
      <c r="D494" s="613" t="s">
        <v>122</v>
      </c>
      <c r="E494" s="1397">
        <f t="shared" si="111"/>
        <v>0</v>
      </c>
      <c r="F494" s="1607">
        <v>0</v>
      </c>
      <c r="G494" s="1607">
        <v>0</v>
      </c>
      <c r="H494" s="602">
        <v>0</v>
      </c>
      <c r="I494" s="1607">
        <v>0</v>
      </c>
      <c r="J494" s="1607">
        <v>0</v>
      </c>
      <c r="K494" s="602">
        <v>0</v>
      </c>
      <c r="L494" s="1397">
        <f t="shared" si="112"/>
        <v>0</v>
      </c>
      <c r="M494" s="7" t="str">
        <f t="shared" si="103"/>
        <v/>
      </c>
      <c r="N494" s="518"/>
    </row>
    <row r="495" spans="1:14" ht="18.75" hidden="1" customHeight="1">
      <c r="A495" s="23">
        <v>210</v>
      </c>
      <c r="B495" s="171"/>
      <c r="C495" s="589">
        <v>8097</v>
      </c>
      <c r="D495" s="603" t="s">
        <v>287</v>
      </c>
      <c r="E495" s="1393">
        <f t="shared" si="111"/>
        <v>0</v>
      </c>
      <c r="F495" s="1607">
        <v>0</v>
      </c>
      <c r="G495" s="1607">
        <v>0</v>
      </c>
      <c r="H495" s="585">
        <v>0</v>
      </c>
      <c r="I495" s="1607">
        <v>0</v>
      </c>
      <c r="J495" s="1607">
        <v>0</v>
      </c>
      <c r="K495" s="585">
        <v>0</v>
      </c>
      <c r="L495" s="1393">
        <f t="shared" si="112"/>
        <v>0</v>
      </c>
      <c r="M495" s="7" t="str">
        <f t="shared" si="103"/>
        <v/>
      </c>
      <c r="N495" s="518"/>
    </row>
    <row r="496" spans="1:14" ht="18.75" hidden="1" customHeight="1">
      <c r="A496" s="23">
        <v>215</v>
      </c>
      <c r="B496" s="171"/>
      <c r="C496" s="179">
        <v>8098</v>
      </c>
      <c r="D496" s="197" t="s">
        <v>288</v>
      </c>
      <c r="E496" s="1383">
        <f t="shared" si="111"/>
        <v>0</v>
      </c>
      <c r="F496" s="1607">
        <v>0</v>
      </c>
      <c r="G496" s="1607">
        <v>0</v>
      </c>
      <c r="H496" s="586">
        <v>0</v>
      </c>
      <c r="I496" s="1607">
        <v>0</v>
      </c>
      <c r="J496" s="1607">
        <v>0</v>
      </c>
      <c r="K496" s="586">
        <v>0</v>
      </c>
      <c r="L496" s="1383">
        <f t="shared" si="112"/>
        <v>0</v>
      </c>
      <c r="M496" s="7" t="str">
        <f t="shared" si="103"/>
        <v/>
      </c>
      <c r="N496" s="518"/>
    </row>
    <row r="497" spans="1:14" s="15" customFormat="1" ht="18.75" hidden="1" customHeight="1">
      <c r="A497" s="22">
        <v>220</v>
      </c>
      <c r="B497" s="577">
        <v>8100</v>
      </c>
      <c r="C497" s="1801" t="s">
        <v>928</v>
      </c>
      <c r="D497" s="1807"/>
      <c r="E497" s="578">
        <f t="shared" ref="E497:L497" si="113">SUM(E498:E501)</f>
        <v>0</v>
      </c>
      <c r="F497" s="587">
        <f t="shared" si="113"/>
        <v>0</v>
      </c>
      <c r="G497" s="580">
        <f t="shared" si="113"/>
        <v>0</v>
      </c>
      <c r="H497" s="581">
        <f>SUM(H498:H501)</f>
        <v>0</v>
      </c>
      <c r="I497" s="587">
        <f t="shared" si="113"/>
        <v>0</v>
      </c>
      <c r="J497" s="580">
        <f t="shared" si="113"/>
        <v>0</v>
      </c>
      <c r="K497" s="581">
        <f t="shared" si="113"/>
        <v>0</v>
      </c>
      <c r="L497" s="578">
        <f t="shared" si="113"/>
        <v>0</v>
      </c>
      <c r="M497" s="7" t="str">
        <f t="shared" si="103"/>
        <v/>
      </c>
      <c r="N497" s="518"/>
    </row>
    <row r="498" spans="1:14" ht="18.75" hidden="1" customHeight="1">
      <c r="A498" s="23">
        <v>225</v>
      </c>
      <c r="B498" s="149"/>
      <c r="C498" s="150">
        <v>8111</v>
      </c>
      <c r="D498" s="187" t="s">
        <v>289</v>
      </c>
      <c r="E498" s="1379">
        <f>F498+G498+H498</f>
        <v>0</v>
      </c>
      <c r="F498" s="1607">
        <v>0</v>
      </c>
      <c r="G498" s="1607">
        <v>0</v>
      </c>
      <c r="H498" s="584">
        <v>0</v>
      </c>
      <c r="I498" s="1607">
        <v>0</v>
      </c>
      <c r="J498" s="1607">
        <v>0</v>
      </c>
      <c r="K498" s="584">
        <v>0</v>
      </c>
      <c r="L498" s="1379">
        <f>I498+J498+K498</f>
        <v>0</v>
      </c>
      <c r="M498" s="7" t="str">
        <f t="shared" si="103"/>
        <v/>
      </c>
      <c r="N498" s="518"/>
    </row>
    <row r="499" spans="1:14" ht="18.75" hidden="1" customHeight="1">
      <c r="A499" s="23">
        <v>230</v>
      </c>
      <c r="B499" s="149"/>
      <c r="C499" s="447">
        <v>8112</v>
      </c>
      <c r="D499" s="614" t="s">
        <v>290</v>
      </c>
      <c r="E499" s="1381">
        <f>F499+G499+H499</f>
        <v>0</v>
      </c>
      <c r="F499" s="1607">
        <v>0</v>
      </c>
      <c r="G499" s="1607">
        <v>0</v>
      </c>
      <c r="H499" s="597">
        <v>0</v>
      </c>
      <c r="I499" s="1607">
        <v>0</v>
      </c>
      <c r="J499" s="1607">
        <v>0</v>
      </c>
      <c r="K499" s="597">
        <v>0</v>
      </c>
      <c r="L499" s="1381">
        <f>I499+J499+K499</f>
        <v>0</v>
      </c>
      <c r="M499" s="7" t="str">
        <f t="shared" si="103"/>
        <v/>
      </c>
      <c r="N499" s="518"/>
    </row>
    <row r="500" spans="1:14" ht="31.8" hidden="1">
      <c r="A500" s="23">
        <v>235</v>
      </c>
      <c r="B500" s="181"/>
      <c r="C500" s="452">
        <v>8121</v>
      </c>
      <c r="D500" s="615" t="s">
        <v>291</v>
      </c>
      <c r="E500" s="1382">
        <f>F500+G500+H500</f>
        <v>0</v>
      </c>
      <c r="F500" s="1607">
        <v>0</v>
      </c>
      <c r="G500" s="1607">
        <v>0</v>
      </c>
      <c r="H500" s="585">
        <v>0</v>
      </c>
      <c r="I500" s="1607">
        <v>0</v>
      </c>
      <c r="J500" s="1607">
        <v>0</v>
      </c>
      <c r="K500" s="585">
        <v>0</v>
      </c>
      <c r="L500" s="1382">
        <f>I500+J500+K500</f>
        <v>0</v>
      </c>
      <c r="M500" s="7" t="str">
        <f t="shared" si="103"/>
        <v/>
      </c>
      <c r="N500" s="518"/>
    </row>
    <row r="501" spans="1:14" ht="31.8" hidden="1">
      <c r="A501" s="23">
        <v>240</v>
      </c>
      <c r="B501" s="149"/>
      <c r="C501" s="179">
        <v>8122</v>
      </c>
      <c r="D501" s="197" t="s">
        <v>23</v>
      </c>
      <c r="E501" s="1383">
        <f>F501+G501+H501</f>
        <v>0</v>
      </c>
      <c r="F501" s="1607">
        <v>0</v>
      </c>
      <c r="G501" s="1607">
        <v>0</v>
      </c>
      <c r="H501" s="585">
        <v>0</v>
      </c>
      <c r="I501" s="1607">
        <v>0</v>
      </c>
      <c r="J501" s="1607">
        <v>0</v>
      </c>
      <c r="K501" s="585">
        <v>0</v>
      </c>
      <c r="L501" s="1383">
        <f>I501+J501+K501</f>
        <v>0</v>
      </c>
      <c r="M501" s="7" t="str">
        <f t="shared" si="103"/>
        <v/>
      </c>
      <c r="N501" s="518"/>
    </row>
    <row r="502" spans="1:14" s="15" customFormat="1" ht="18.75" hidden="1" customHeight="1">
      <c r="A502" s="22">
        <v>245</v>
      </c>
      <c r="B502" s="577">
        <v>8200</v>
      </c>
      <c r="C502" s="1801" t="s">
        <v>24</v>
      </c>
      <c r="D502" s="1807"/>
      <c r="E502" s="605">
        <f>F502+G502+H502</f>
        <v>0</v>
      </c>
      <c r="F502" s="1609">
        <v>0</v>
      </c>
      <c r="G502" s="1610">
        <v>0</v>
      </c>
      <c r="H502" s="1608">
        <v>0</v>
      </c>
      <c r="I502" s="1609">
        <v>0</v>
      </c>
      <c r="J502" s="1610">
        <v>0</v>
      </c>
      <c r="K502" s="1608">
        <v>0</v>
      </c>
      <c r="L502" s="605">
        <f>I502+J502+K502</f>
        <v>0</v>
      </c>
      <c r="M502" s="7" t="str">
        <f t="shared" si="103"/>
        <v/>
      </c>
      <c r="N502" s="518"/>
    </row>
    <row r="503" spans="1:14" s="15" customFormat="1" ht="18.75" hidden="1" customHeight="1">
      <c r="A503" s="22">
        <v>255</v>
      </c>
      <c r="B503" s="577">
        <v>8300</v>
      </c>
      <c r="C503" s="1810" t="s">
        <v>929</v>
      </c>
      <c r="D503" s="1810"/>
      <c r="E503" s="578">
        <f t="shared" ref="E503:L503" si="114">SUM(E504:E511)</f>
        <v>0</v>
      </c>
      <c r="F503" s="587">
        <f t="shared" si="114"/>
        <v>0</v>
      </c>
      <c r="G503" s="580">
        <f t="shared" si="114"/>
        <v>0</v>
      </c>
      <c r="H503" s="581">
        <f>SUM(H504:H511)</f>
        <v>0</v>
      </c>
      <c r="I503" s="587">
        <f t="shared" si="114"/>
        <v>0</v>
      </c>
      <c r="J503" s="580">
        <f t="shared" si="114"/>
        <v>0</v>
      </c>
      <c r="K503" s="581">
        <f t="shared" si="114"/>
        <v>0</v>
      </c>
      <c r="L503" s="578">
        <f t="shared" si="114"/>
        <v>0</v>
      </c>
      <c r="M503" s="7" t="str">
        <f t="shared" si="103"/>
        <v/>
      </c>
      <c r="N503" s="518"/>
    </row>
    <row r="504" spans="1:14" ht="18.75" hidden="1" customHeight="1">
      <c r="A504" s="24">
        <v>260</v>
      </c>
      <c r="B504" s="181"/>
      <c r="C504" s="150">
        <v>8311</v>
      </c>
      <c r="D504" s="187" t="s">
        <v>25</v>
      </c>
      <c r="E504" s="1379">
        <f t="shared" ref="E504:E511" si="115">F504+G504+H504</f>
        <v>0</v>
      </c>
      <c r="F504" s="152"/>
      <c r="G504" s="153"/>
      <c r="H504" s="584">
        <v>0</v>
      </c>
      <c r="I504" s="152"/>
      <c r="J504" s="153"/>
      <c r="K504" s="584">
        <v>0</v>
      </c>
      <c r="L504" s="1379">
        <f t="shared" ref="L504:L567" si="116">I504+J504+K504</f>
        <v>0</v>
      </c>
      <c r="M504" s="7" t="str">
        <f t="shared" si="103"/>
        <v/>
      </c>
      <c r="N504" s="518"/>
    </row>
    <row r="505" spans="1:14" ht="18.75" hidden="1" customHeight="1">
      <c r="A505" s="24">
        <v>261</v>
      </c>
      <c r="B505" s="149"/>
      <c r="C505" s="162">
        <v>8312</v>
      </c>
      <c r="D505" s="618" t="s">
        <v>26</v>
      </c>
      <c r="E505" s="1392">
        <f t="shared" si="115"/>
        <v>0</v>
      </c>
      <c r="F505" s="164"/>
      <c r="G505" s="165"/>
      <c r="H505" s="597">
        <v>0</v>
      </c>
      <c r="I505" s="164"/>
      <c r="J505" s="165"/>
      <c r="K505" s="597">
        <v>0</v>
      </c>
      <c r="L505" s="1392">
        <f t="shared" si="116"/>
        <v>0</v>
      </c>
      <c r="M505" s="7" t="str">
        <f t="shared" si="103"/>
        <v/>
      </c>
      <c r="N505" s="518"/>
    </row>
    <row r="506" spans="1:14" ht="18.75" hidden="1" customHeight="1">
      <c r="A506" s="24">
        <v>262</v>
      </c>
      <c r="B506" s="149"/>
      <c r="C506" s="452">
        <v>8321</v>
      </c>
      <c r="D506" s="615" t="s">
        <v>27</v>
      </c>
      <c r="E506" s="1382">
        <f t="shared" si="115"/>
        <v>0</v>
      </c>
      <c r="F506" s="454"/>
      <c r="G506" s="455"/>
      <c r="H506" s="585">
        <v>0</v>
      </c>
      <c r="I506" s="454"/>
      <c r="J506" s="455"/>
      <c r="K506" s="585">
        <v>0</v>
      </c>
      <c r="L506" s="1382">
        <f t="shared" si="116"/>
        <v>0</v>
      </c>
      <c r="M506" s="7" t="str">
        <f t="shared" si="103"/>
        <v/>
      </c>
      <c r="N506" s="518"/>
    </row>
    <row r="507" spans="1:14" ht="18.75" hidden="1" customHeight="1">
      <c r="A507" s="24">
        <v>263</v>
      </c>
      <c r="B507" s="149"/>
      <c r="C507" s="447">
        <v>8322</v>
      </c>
      <c r="D507" s="614" t="s">
        <v>28</v>
      </c>
      <c r="E507" s="1381">
        <f t="shared" si="115"/>
        <v>0</v>
      </c>
      <c r="F507" s="449"/>
      <c r="G507" s="450"/>
      <c r="H507" s="597">
        <v>0</v>
      </c>
      <c r="I507" s="449"/>
      <c r="J507" s="450"/>
      <c r="K507" s="597">
        <v>0</v>
      </c>
      <c r="L507" s="1381">
        <f t="shared" si="116"/>
        <v>0</v>
      </c>
      <c r="M507" s="7" t="str">
        <f t="shared" si="103"/>
        <v/>
      </c>
      <c r="N507" s="518"/>
    </row>
    <row r="508" spans="1:14" ht="18.75" hidden="1" customHeight="1">
      <c r="A508" s="24">
        <v>264</v>
      </c>
      <c r="B508" s="181"/>
      <c r="C508" s="452">
        <v>8371</v>
      </c>
      <c r="D508" s="615" t="s">
        <v>29</v>
      </c>
      <c r="E508" s="1382">
        <f t="shared" si="115"/>
        <v>0</v>
      </c>
      <c r="F508" s="454"/>
      <c r="G508" s="455"/>
      <c r="H508" s="585">
        <v>0</v>
      </c>
      <c r="I508" s="454"/>
      <c r="J508" s="455"/>
      <c r="K508" s="585">
        <v>0</v>
      </c>
      <c r="L508" s="1382">
        <f t="shared" si="116"/>
        <v>0</v>
      </c>
      <c r="M508" s="7" t="str">
        <f t="shared" si="103"/>
        <v/>
      </c>
      <c r="N508" s="518"/>
    </row>
    <row r="509" spans="1:14" ht="18.75" hidden="1" customHeight="1">
      <c r="A509" s="24">
        <v>265</v>
      </c>
      <c r="B509" s="149"/>
      <c r="C509" s="447">
        <v>8372</v>
      </c>
      <c r="D509" s="614" t="s">
        <v>30</v>
      </c>
      <c r="E509" s="1381">
        <f t="shared" si="115"/>
        <v>0</v>
      </c>
      <c r="F509" s="449"/>
      <c r="G509" s="450"/>
      <c r="H509" s="597">
        <v>0</v>
      </c>
      <c r="I509" s="449"/>
      <c r="J509" s="450"/>
      <c r="K509" s="597">
        <v>0</v>
      </c>
      <c r="L509" s="1381">
        <f t="shared" si="116"/>
        <v>0</v>
      </c>
      <c r="M509" s="7" t="str">
        <f t="shared" si="103"/>
        <v/>
      </c>
      <c r="N509" s="518"/>
    </row>
    <row r="510" spans="1:14" ht="18.75" hidden="1" customHeight="1">
      <c r="A510" s="24">
        <v>266</v>
      </c>
      <c r="B510" s="149"/>
      <c r="C510" s="452">
        <v>8381</v>
      </c>
      <c r="D510" s="615" t="s">
        <v>31</v>
      </c>
      <c r="E510" s="1382">
        <f t="shared" si="115"/>
        <v>0</v>
      </c>
      <c r="F510" s="454"/>
      <c r="G510" s="455"/>
      <c r="H510" s="585">
        <v>0</v>
      </c>
      <c r="I510" s="454"/>
      <c r="J510" s="455"/>
      <c r="K510" s="585">
        <v>0</v>
      </c>
      <c r="L510" s="1382">
        <f t="shared" si="116"/>
        <v>0</v>
      </c>
      <c r="M510" s="7" t="str">
        <f t="shared" si="103"/>
        <v/>
      </c>
      <c r="N510" s="518"/>
    </row>
    <row r="511" spans="1:14" ht="18.75" hidden="1" customHeight="1">
      <c r="A511" s="24">
        <v>267</v>
      </c>
      <c r="B511" s="149"/>
      <c r="C511" s="179">
        <v>8382</v>
      </c>
      <c r="D511" s="197" t="s">
        <v>32</v>
      </c>
      <c r="E511" s="1383">
        <f t="shared" si="115"/>
        <v>0</v>
      </c>
      <c r="F511" s="173"/>
      <c r="G511" s="174"/>
      <c r="H511" s="585">
        <v>0</v>
      </c>
      <c r="I511" s="173"/>
      <c r="J511" s="174"/>
      <c r="K511" s="585">
        <v>0</v>
      </c>
      <c r="L511" s="1383">
        <f t="shared" si="116"/>
        <v>0</v>
      </c>
      <c r="M511" s="7" t="str">
        <f t="shared" si="103"/>
        <v/>
      </c>
      <c r="N511" s="518"/>
    </row>
    <row r="512" spans="1:14" s="15" customFormat="1" hidden="1">
      <c r="A512" s="22">
        <v>295</v>
      </c>
      <c r="B512" s="577">
        <v>8500</v>
      </c>
      <c r="C512" s="1806" t="s">
        <v>33</v>
      </c>
      <c r="D512" s="1806"/>
      <c r="E512" s="578">
        <f t="shared" ref="E512:L512" si="117">SUM(E513:E515)</f>
        <v>0</v>
      </c>
      <c r="F512" s="587">
        <f t="shared" si="117"/>
        <v>0</v>
      </c>
      <c r="G512" s="580">
        <f t="shared" si="117"/>
        <v>0</v>
      </c>
      <c r="H512" s="581">
        <f>SUM(H513:H515)</f>
        <v>0</v>
      </c>
      <c r="I512" s="587">
        <f t="shared" si="117"/>
        <v>0</v>
      </c>
      <c r="J512" s="580">
        <f t="shared" si="117"/>
        <v>0</v>
      </c>
      <c r="K512" s="581">
        <f t="shared" si="117"/>
        <v>0</v>
      </c>
      <c r="L512" s="578">
        <f t="shared" si="117"/>
        <v>0</v>
      </c>
      <c r="M512" s="7" t="str">
        <f t="shared" si="103"/>
        <v/>
      </c>
      <c r="N512" s="518"/>
    </row>
    <row r="513" spans="1:14" ht="18.75" hidden="1" customHeight="1">
      <c r="A513" s="23">
        <v>300</v>
      </c>
      <c r="B513" s="149"/>
      <c r="C513" s="150">
        <v>8501</v>
      </c>
      <c r="D513" s="151" t="s">
        <v>34</v>
      </c>
      <c r="E513" s="1379">
        <f>F513+G513+H513</f>
        <v>0</v>
      </c>
      <c r="F513" s="152"/>
      <c r="G513" s="153"/>
      <c r="H513" s="584">
        <v>0</v>
      </c>
      <c r="I513" s="152"/>
      <c r="J513" s="153"/>
      <c r="K513" s="584">
        <v>0</v>
      </c>
      <c r="L513" s="1379">
        <f t="shared" si="116"/>
        <v>0</v>
      </c>
      <c r="M513" s="7" t="str">
        <f t="shared" si="103"/>
        <v/>
      </c>
      <c r="N513" s="518"/>
    </row>
    <row r="514" spans="1:14" ht="18.75" hidden="1" customHeight="1">
      <c r="A514" s="23">
        <v>305</v>
      </c>
      <c r="B514" s="149"/>
      <c r="C514" s="156">
        <v>8502</v>
      </c>
      <c r="D514" s="157" t="s">
        <v>35</v>
      </c>
      <c r="E514" s="1380">
        <f>F514+G514+H514</f>
        <v>0</v>
      </c>
      <c r="F514" s="158"/>
      <c r="G514" s="159"/>
      <c r="H514" s="585">
        <v>0</v>
      </c>
      <c r="I514" s="158"/>
      <c r="J514" s="159"/>
      <c r="K514" s="585">
        <v>0</v>
      </c>
      <c r="L514" s="1380">
        <f t="shared" si="116"/>
        <v>0</v>
      </c>
      <c r="M514" s="7" t="str">
        <f t="shared" si="103"/>
        <v/>
      </c>
      <c r="N514" s="518"/>
    </row>
    <row r="515" spans="1:14" ht="18.75" hidden="1" customHeight="1">
      <c r="A515" s="23">
        <v>310</v>
      </c>
      <c r="B515" s="149"/>
      <c r="C515" s="179">
        <v>8504</v>
      </c>
      <c r="D515" s="197" t="s">
        <v>36</v>
      </c>
      <c r="E515" s="1383">
        <f>F515+G515+H515</f>
        <v>0</v>
      </c>
      <c r="F515" s="173"/>
      <c r="G515" s="174"/>
      <c r="H515" s="586">
        <v>0</v>
      </c>
      <c r="I515" s="173"/>
      <c r="J515" s="174"/>
      <c r="K515" s="586">
        <v>0</v>
      </c>
      <c r="L515" s="1383">
        <f t="shared" si="116"/>
        <v>0</v>
      </c>
      <c r="M515" s="7" t="str">
        <f t="shared" si="103"/>
        <v/>
      </c>
      <c r="N515" s="518"/>
    </row>
    <row r="516" spans="1:14" s="15" customFormat="1" hidden="1">
      <c r="A516" s="22">
        <v>315</v>
      </c>
      <c r="B516" s="619">
        <v>8600</v>
      </c>
      <c r="C516" s="1806" t="s">
        <v>37</v>
      </c>
      <c r="D516" s="1806"/>
      <c r="E516" s="578">
        <f t="shared" ref="E516:L516" si="118">SUM(E517:E520)</f>
        <v>0</v>
      </c>
      <c r="F516" s="587">
        <f t="shared" si="118"/>
        <v>0</v>
      </c>
      <c r="G516" s="580">
        <f t="shared" si="118"/>
        <v>0</v>
      </c>
      <c r="H516" s="581">
        <f>SUM(H517:H520)</f>
        <v>0</v>
      </c>
      <c r="I516" s="587">
        <f t="shared" si="118"/>
        <v>0</v>
      </c>
      <c r="J516" s="580">
        <f t="shared" si="118"/>
        <v>0</v>
      </c>
      <c r="K516" s="581">
        <f t="shared" si="118"/>
        <v>0</v>
      </c>
      <c r="L516" s="578">
        <f t="shared" si="118"/>
        <v>0</v>
      </c>
      <c r="M516" s="7" t="str">
        <f t="shared" si="103"/>
        <v/>
      </c>
      <c r="N516" s="518"/>
    </row>
    <row r="517" spans="1:14" ht="18.75" hidden="1" customHeight="1">
      <c r="A517" s="23">
        <v>320</v>
      </c>
      <c r="B517" s="149"/>
      <c r="C517" s="461">
        <v>8611</v>
      </c>
      <c r="D517" s="620" t="s">
        <v>38</v>
      </c>
      <c r="E517" s="1384">
        <f>F517+G517+H517</f>
        <v>0</v>
      </c>
      <c r="F517" s="463"/>
      <c r="G517" s="464"/>
      <c r="H517" s="597">
        <v>0</v>
      </c>
      <c r="I517" s="463"/>
      <c r="J517" s="464"/>
      <c r="K517" s="597">
        <v>0</v>
      </c>
      <c r="L517" s="1384">
        <f t="shared" si="116"/>
        <v>0</v>
      </c>
      <c r="M517" s="7" t="str">
        <f t="shared" si="103"/>
        <v/>
      </c>
      <c r="N517" s="518"/>
    </row>
    <row r="518" spans="1:14" ht="18.75" hidden="1" customHeight="1">
      <c r="A518" s="23">
        <v>325</v>
      </c>
      <c r="B518" s="149"/>
      <c r="C518" s="452">
        <v>8621</v>
      </c>
      <c r="D518" s="453" t="s">
        <v>39</v>
      </c>
      <c r="E518" s="1382">
        <f>F518+G518+H518</f>
        <v>0</v>
      </c>
      <c r="F518" s="454"/>
      <c r="G518" s="455"/>
      <c r="H518" s="585">
        <v>0</v>
      </c>
      <c r="I518" s="454"/>
      <c r="J518" s="455"/>
      <c r="K518" s="585">
        <v>0</v>
      </c>
      <c r="L518" s="1382">
        <f t="shared" si="116"/>
        <v>0</v>
      </c>
      <c r="M518" s="7" t="str">
        <f t="shared" si="103"/>
        <v/>
      </c>
      <c r="N518" s="518"/>
    </row>
    <row r="519" spans="1:14" ht="18.75" hidden="1" customHeight="1">
      <c r="A519" s="23">
        <v>330</v>
      </c>
      <c r="B519" s="149"/>
      <c r="C519" s="447">
        <v>8623</v>
      </c>
      <c r="D519" s="448" t="s">
        <v>40</v>
      </c>
      <c r="E519" s="1381">
        <f>F519+G519+H519</f>
        <v>0</v>
      </c>
      <c r="F519" s="449"/>
      <c r="G519" s="450"/>
      <c r="H519" s="597">
        <v>0</v>
      </c>
      <c r="I519" s="449"/>
      <c r="J519" s="450"/>
      <c r="K519" s="597">
        <v>0</v>
      </c>
      <c r="L519" s="1381">
        <f t="shared" si="116"/>
        <v>0</v>
      </c>
      <c r="M519" s="7" t="str">
        <f t="shared" si="103"/>
        <v/>
      </c>
      <c r="N519" s="518"/>
    </row>
    <row r="520" spans="1:14" ht="18.75" hidden="1" customHeight="1">
      <c r="A520" s="23">
        <v>340</v>
      </c>
      <c r="B520" s="149"/>
      <c r="C520" s="468">
        <v>8640</v>
      </c>
      <c r="D520" s="621" t="s">
        <v>468</v>
      </c>
      <c r="E520" s="1398">
        <f>F520+G520+H520</f>
        <v>0</v>
      </c>
      <c r="F520" s="1658">
        <v>0</v>
      </c>
      <c r="G520" s="1660">
        <v>0</v>
      </c>
      <c r="H520" s="1656">
        <v>0</v>
      </c>
      <c r="I520" s="1658">
        <v>0</v>
      </c>
      <c r="J520" s="1660">
        <v>0</v>
      </c>
      <c r="K520" s="1656">
        <v>0</v>
      </c>
      <c r="L520" s="1398">
        <f t="shared" si="116"/>
        <v>0</v>
      </c>
      <c r="M520" s="7" t="str">
        <f t="shared" si="103"/>
        <v/>
      </c>
      <c r="N520" s="518"/>
    </row>
    <row r="521" spans="1:14" s="15" customFormat="1" hidden="1">
      <c r="A521" s="22">
        <v>295</v>
      </c>
      <c r="B521" s="577">
        <v>8700</v>
      </c>
      <c r="C521" s="1806" t="s">
        <v>930</v>
      </c>
      <c r="D521" s="1812"/>
      <c r="E521" s="578">
        <f t="shared" ref="E521:L521" si="119">SUM(E522:E523)</f>
        <v>0</v>
      </c>
      <c r="F521" s="587">
        <f t="shared" si="119"/>
        <v>0</v>
      </c>
      <c r="G521" s="580">
        <f t="shared" si="119"/>
        <v>0</v>
      </c>
      <c r="H521" s="581">
        <f>SUM(H522:H523)</f>
        <v>0</v>
      </c>
      <c r="I521" s="587">
        <f t="shared" si="119"/>
        <v>0</v>
      </c>
      <c r="J521" s="580">
        <f t="shared" si="119"/>
        <v>0</v>
      </c>
      <c r="K521" s="581">
        <f t="shared" si="119"/>
        <v>0</v>
      </c>
      <c r="L521" s="578">
        <f t="shared" si="119"/>
        <v>0</v>
      </c>
      <c r="M521" s="7" t="str">
        <f t="shared" si="103"/>
        <v/>
      </c>
      <c r="N521" s="518"/>
    </row>
    <row r="522" spans="1:14" hidden="1">
      <c r="A522" s="23">
        <v>300</v>
      </c>
      <c r="B522" s="149"/>
      <c r="C522" s="150">
        <v>8733</v>
      </c>
      <c r="D522" s="151" t="s">
        <v>292</v>
      </c>
      <c r="E522" s="1379">
        <f>F522+G522+H522</f>
        <v>0</v>
      </c>
      <c r="F522" s="1607">
        <v>0</v>
      </c>
      <c r="G522" s="1607">
        <v>0</v>
      </c>
      <c r="H522" s="584">
        <v>0</v>
      </c>
      <c r="I522" s="1607">
        <v>0</v>
      </c>
      <c r="J522" s="1607">
        <v>0</v>
      </c>
      <c r="K522" s="584">
        <v>0</v>
      </c>
      <c r="L522" s="1379">
        <f t="shared" si="116"/>
        <v>0</v>
      </c>
      <c r="M522" s="7" t="str">
        <f t="shared" si="103"/>
        <v/>
      </c>
      <c r="N522" s="518"/>
    </row>
    <row r="523" spans="1:14" ht="16.2" hidden="1">
      <c r="A523" s="23">
        <v>310</v>
      </c>
      <c r="B523" s="149"/>
      <c r="C523" s="179">
        <v>8766</v>
      </c>
      <c r="D523" s="197" t="s">
        <v>293</v>
      </c>
      <c r="E523" s="1383">
        <f>F523+G523+H523</f>
        <v>0</v>
      </c>
      <c r="F523" s="1607">
        <v>0</v>
      </c>
      <c r="G523" s="1607">
        <v>0</v>
      </c>
      <c r="H523" s="597">
        <v>0</v>
      </c>
      <c r="I523" s="1607">
        <v>0</v>
      </c>
      <c r="J523" s="1607">
        <v>0</v>
      </c>
      <c r="K523" s="597">
        <v>0</v>
      </c>
      <c r="L523" s="1383">
        <f t="shared" si="116"/>
        <v>0</v>
      </c>
      <c r="M523" s="7" t="str">
        <f t="shared" si="103"/>
        <v/>
      </c>
      <c r="N523" s="518"/>
    </row>
    <row r="524" spans="1:14" s="15" customFormat="1" ht="18" hidden="1" customHeight="1">
      <c r="A524" s="22">
        <v>355</v>
      </c>
      <c r="B524" s="622">
        <v>8800</v>
      </c>
      <c r="C524" s="1801" t="s">
        <v>931</v>
      </c>
      <c r="D524" s="1802"/>
      <c r="E524" s="578">
        <f t="shared" ref="E524:L524" si="120">SUM(E525:E530)</f>
        <v>0</v>
      </c>
      <c r="F524" s="587">
        <f t="shared" si="120"/>
        <v>0</v>
      </c>
      <c r="G524" s="580">
        <f t="shared" si="120"/>
        <v>0</v>
      </c>
      <c r="H524" s="581">
        <f>SUM(H525:H530)</f>
        <v>0</v>
      </c>
      <c r="I524" s="587">
        <f t="shared" si="120"/>
        <v>0</v>
      </c>
      <c r="J524" s="580">
        <f t="shared" si="120"/>
        <v>0</v>
      </c>
      <c r="K524" s="581">
        <f t="shared" si="120"/>
        <v>0</v>
      </c>
      <c r="L524" s="578">
        <f t="shared" si="120"/>
        <v>0</v>
      </c>
      <c r="M524" s="7" t="str">
        <f t="shared" si="103"/>
        <v/>
      </c>
      <c r="N524" s="518"/>
    </row>
    <row r="525" spans="1:14" ht="18" hidden="1" customHeight="1">
      <c r="A525" s="23">
        <v>360</v>
      </c>
      <c r="B525" s="149"/>
      <c r="C525" s="150">
        <v>8801</v>
      </c>
      <c r="D525" s="151" t="s">
        <v>297</v>
      </c>
      <c r="E525" s="1389">
        <f t="shared" ref="E525:E530" si="121">F525+G525+H525</f>
        <v>0</v>
      </c>
      <c r="F525" s="1659">
        <v>0</v>
      </c>
      <c r="G525" s="1661">
        <v>0</v>
      </c>
      <c r="H525" s="1657">
        <v>0</v>
      </c>
      <c r="I525" s="1659">
        <v>0</v>
      </c>
      <c r="J525" s="1661">
        <v>0</v>
      </c>
      <c r="K525" s="1657">
        <v>0</v>
      </c>
      <c r="L525" s="1389">
        <f t="shared" si="116"/>
        <v>0</v>
      </c>
      <c r="M525" s="7" t="str">
        <f t="shared" ref="M525:M588" si="122">(IF($E525&lt;&gt;0,$M$2,IF($L525&lt;&gt;0,$M$2,"")))</f>
        <v/>
      </c>
      <c r="N525" s="518"/>
    </row>
    <row r="526" spans="1:14" ht="18" hidden="1" customHeight="1">
      <c r="A526" s="23">
        <v>365</v>
      </c>
      <c r="B526" s="149"/>
      <c r="C526" s="156">
        <v>8802</v>
      </c>
      <c r="D526" s="157" t="s">
        <v>298</v>
      </c>
      <c r="E526" s="1387">
        <f t="shared" si="121"/>
        <v>0</v>
      </c>
      <c r="F526" s="158"/>
      <c r="G526" s="159"/>
      <c r="H526" s="585">
        <v>0</v>
      </c>
      <c r="I526" s="158"/>
      <c r="J526" s="159"/>
      <c r="K526" s="585">
        <v>0</v>
      </c>
      <c r="L526" s="1387">
        <f t="shared" si="116"/>
        <v>0</v>
      </c>
      <c r="M526" s="7" t="str">
        <f t="shared" si="122"/>
        <v/>
      </c>
      <c r="N526" s="518"/>
    </row>
    <row r="527" spans="1:14" ht="32.25" hidden="1" customHeight="1">
      <c r="A527" s="23">
        <v>365</v>
      </c>
      <c r="B527" s="149"/>
      <c r="C527" s="156">
        <v>8803</v>
      </c>
      <c r="D527" s="157" t="s">
        <v>932</v>
      </c>
      <c r="E527" s="1387">
        <f t="shared" si="121"/>
        <v>0</v>
      </c>
      <c r="F527" s="158"/>
      <c r="G527" s="159"/>
      <c r="H527" s="585">
        <v>0</v>
      </c>
      <c r="I527" s="158"/>
      <c r="J527" s="159"/>
      <c r="K527" s="585">
        <v>0</v>
      </c>
      <c r="L527" s="1387">
        <f t="shared" si="116"/>
        <v>0</v>
      </c>
      <c r="M527" s="7" t="str">
        <f t="shared" si="122"/>
        <v/>
      </c>
      <c r="N527" s="518"/>
    </row>
    <row r="528" spans="1:14" ht="18" hidden="1" customHeight="1">
      <c r="A528" s="23">
        <v>370</v>
      </c>
      <c r="B528" s="149"/>
      <c r="C528" s="156">
        <v>8804</v>
      </c>
      <c r="D528" s="157" t="s">
        <v>294</v>
      </c>
      <c r="E528" s="1387">
        <f t="shared" si="121"/>
        <v>0</v>
      </c>
      <c r="F528" s="158"/>
      <c r="G528" s="159"/>
      <c r="H528" s="585">
        <v>0</v>
      </c>
      <c r="I528" s="158"/>
      <c r="J528" s="159"/>
      <c r="K528" s="585">
        <v>0</v>
      </c>
      <c r="L528" s="1387">
        <f t="shared" si="116"/>
        <v>0</v>
      </c>
      <c r="M528" s="7" t="str">
        <f t="shared" si="122"/>
        <v/>
      </c>
      <c r="N528" s="518"/>
    </row>
    <row r="529" spans="1:14" ht="18" hidden="1" customHeight="1">
      <c r="A529" s="23">
        <v>365</v>
      </c>
      <c r="B529" s="149"/>
      <c r="C529" s="156">
        <v>8805</v>
      </c>
      <c r="D529" s="623" t="s">
        <v>295</v>
      </c>
      <c r="E529" s="1387">
        <f t="shared" si="121"/>
        <v>0</v>
      </c>
      <c r="F529" s="158"/>
      <c r="G529" s="159"/>
      <c r="H529" s="585">
        <v>0</v>
      </c>
      <c r="I529" s="158"/>
      <c r="J529" s="159"/>
      <c r="K529" s="585">
        <v>0</v>
      </c>
      <c r="L529" s="1387">
        <f t="shared" si="116"/>
        <v>0</v>
      </c>
      <c r="M529" s="7" t="str">
        <f t="shared" si="122"/>
        <v/>
      </c>
      <c r="N529" s="518"/>
    </row>
    <row r="530" spans="1:14" ht="18" hidden="1" customHeight="1">
      <c r="A530" s="23">
        <v>370</v>
      </c>
      <c r="B530" s="149"/>
      <c r="C530" s="179">
        <v>8809</v>
      </c>
      <c r="D530" s="172" t="s">
        <v>296</v>
      </c>
      <c r="E530" s="1388">
        <f t="shared" si="121"/>
        <v>0</v>
      </c>
      <c r="F530" s="173"/>
      <c r="G530" s="174"/>
      <c r="H530" s="597">
        <v>0</v>
      </c>
      <c r="I530" s="173"/>
      <c r="J530" s="174"/>
      <c r="K530" s="597">
        <v>0</v>
      </c>
      <c r="L530" s="1388">
        <f t="shared" si="116"/>
        <v>0</v>
      </c>
      <c r="M530" s="7" t="str">
        <f t="shared" si="122"/>
        <v/>
      </c>
      <c r="N530" s="518"/>
    </row>
    <row r="531" spans="1:14" s="15" customFormat="1" ht="18" hidden="1" customHeight="1">
      <c r="A531" s="22">
        <v>375</v>
      </c>
      <c r="B531" s="577">
        <v>8900</v>
      </c>
      <c r="C531" s="1814" t="s">
        <v>309</v>
      </c>
      <c r="D531" s="1815"/>
      <c r="E531" s="578">
        <f t="shared" ref="E531:L531" si="123">SUM(E532:E534)</f>
        <v>0</v>
      </c>
      <c r="F531" s="587">
        <f t="shared" si="123"/>
        <v>0</v>
      </c>
      <c r="G531" s="580">
        <f t="shared" si="123"/>
        <v>0</v>
      </c>
      <c r="H531" s="581">
        <f>SUM(H532:H534)</f>
        <v>0</v>
      </c>
      <c r="I531" s="587">
        <f t="shared" si="123"/>
        <v>0</v>
      </c>
      <c r="J531" s="580">
        <f t="shared" si="123"/>
        <v>0</v>
      </c>
      <c r="K531" s="581">
        <f t="shared" si="123"/>
        <v>0</v>
      </c>
      <c r="L531" s="578">
        <f t="shared" si="123"/>
        <v>0</v>
      </c>
      <c r="M531" s="7" t="str">
        <f t="shared" si="122"/>
        <v/>
      </c>
      <c r="N531" s="518"/>
    </row>
    <row r="532" spans="1:14" ht="18" hidden="1" customHeight="1">
      <c r="A532" s="23">
        <v>380</v>
      </c>
      <c r="B532" s="195"/>
      <c r="C532" s="150">
        <v>8901</v>
      </c>
      <c r="D532" s="151" t="s">
        <v>799</v>
      </c>
      <c r="E532" s="1389">
        <f t="shared" ref="E532:E595" si="124">F532+G532+H532</f>
        <v>0</v>
      </c>
      <c r="F532" s="1607">
        <v>0</v>
      </c>
      <c r="G532" s="1607">
        <v>0</v>
      </c>
      <c r="H532" s="584">
        <v>0</v>
      </c>
      <c r="I532" s="1607">
        <v>0</v>
      </c>
      <c r="J532" s="1607">
        <v>0</v>
      </c>
      <c r="K532" s="584">
        <v>0</v>
      </c>
      <c r="L532" s="1389">
        <f t="shared" si="116"/>
        <v>0</v>
      </c>
      <c r="M532" s="7" t="str">
        <f t="shared" si="122"/>
        <v/>
      </c>
      <c r="N532" s="518"/>
    </row>
    <row r="533" spans="1:14" ht="31.2" hidden="1">
      <c r="A533" s="23">
        <v>385</v>
      </c>
      <c r="B533" s="195"/>
      <c r="C533" s="156">
        <v>8902</v>
      </c>
      <c r="D533" s="157" t="s">
        <v>800</v>
      </c>
      <c r="E533" s="1387">
        <f t="shared" si="124"/>
        <v>0</v>
      </c>
      <c r="F533" s="1607">
        <v>0</v>
      </c>
      <c r="G533" s="1607">
        <v>0</v>
      </c>
      <c r="H533" s="585">
        <v>0</v>
      </c>
      <c r="I533" s="1607">
        <v>0</v>
      </c>
      <c r="J533" s="1607">
        <v>0</v>
      </c>
      <c r="K533" s="585">
        <v>0</v>
      </c>
      <c r="L533" s="1387">
        <f t="shared" si="116"/>
        <v>0</v>
      </c>
      <c r="M533" s="7" t="str">
        <f t="shared" si="122"/>
        <v/>
      </c>
      <c r="N533" s="518"/>
    </row>
    <row r="534" spans="1:14" hidden="1">
      <c r="A534" s="23">
        <v>390</v>
      </c>
      <c r="B534" s="195"/>
      <c r="C534" s="179">
        <v>8903</v>
      </c>
      <c r="D534" s="172" t="s">
        <v>701</v>
      </c>
      <c r="E534" s="1388">
        <f t="shared" si="124"/>
        <v>0</v>
      </c>
      <c r="F534" s="1607">
        <v>0</v>
      </c>
      <c r="G534" s="1607">
        <v>0</v>
      </c>
      <c r="H534" s="586">
        <v>0</v>
      </c>
      <c r="I534" s="1607">
        <v>0</v>
      </c>
      <c r="J534" s="1607">
        <v>0</v>
      </c>
      <c r="K534" s="586">
        <v>0</v>
      </c>
      <c r="L534" s="1388">
        <f t="shared" si="116"/>
        <v>0</v>
      </c>
      <c r="M534" s="7" t="str">
        <f t="shared" si="122"/>
        <v/>
      </c>
      <c r="N534" s="518"/>
    </row>
    <row r="535" spans="1:14" s="15" customFormat="1" hidden="1">
      <c r="A535" s="22">
        <v>395</v>
      </c>
      <c r="B535" s="577">
        <v>9000</v>
      </c>
      <c r="C535" s="1806" t="s">
        <v>933</v>
      </c>
      <c r="D535" s="1806"/>
      <c r="E535" s="605">
        <f t="shared" si="124"/>
        <v>0</v>
      </c>
      <c r="F535" s="616"/>
      <c r="G535" s="617"/>
      <c r="H535" s="1473">
        <v>0</v>
      </c>
      <c r="I535" s="616"/>
      <c r="J535" s="617"/>
      <c r="K535" s="1473">
        <v>0</v>
      </c>
      <c r="L535" s="605">
        <f t="shared" si="116"/>
        <v>0</v>
      </c>
      <c r="M535" s="7" t="str">
        <f t="shared" si="122"/>
        <v/>
      </c>
      <c r="N535" s="518"/>
    </row>
    <row r="536" spans="1:14" s="15" customFormat="1" ht="30" hidden="1" customHeight="1">
      <c r="A536" s="22">
        <v>405</v>
      </c>
      <c r="B536" s="624">
        <v>9100</v>
      </c>
      <c r="C536" s="1811" t="s">
        <v>934</v>
      </c>
      <c r="D536" s="1811"/>
      <c r="E536" s="625">
        <f t="shared" ref="E536:L536" si="125">SUM(E537:E540)</f>
        <v>0</v>
      </c>
      <c r="F536" s="626">
        <f t="shared" si="125"/>
        <v>0</v>
      </c>
      <c r="G536" s="627">
        <f t="shared" si="125"/>
        <v>0</v>
      </c>
      <c r="H536" s="581">
        <f>SUM(H537:H540)</f>
        <v>0</v>
      </c>
      <c r="I536" s="626">
        <f t="shared" si="125"/>
        <v>0</v>
      </c>
      <c r="J536" s="627">
        <f t="shared" si="125"/>
        <v>0</v>
      </c>
      <c r="K536" s="581">
        <f t="shared" si="125"/>
        <v>0</v>
      </c>
      <c r="L536" s="625">
        <f t="shared" si="125"/>
        <v>0</v>
      </c>
      <c r="M536" s="7" t="str">
        <f t="shared" si="122"/>
        <v/>
      </c>
      <c r="N536" s="518"/>
    </row>
    <row r="537" spans="1:14" ht="18.75" hidden="1" customHeight="1">
      <c r="A537" s="23">
        <v>410</v>
      </c>
      <c r="B537" s="149"/>
      <c r="C537" s="150">
        <v>9111</v>
      </c>
      <c r="D537" s="187" t="s">
        <v>471</v>
      </c>
      <c r="E537" s="1379">
        <f t="shared" si="124"/>
        <v>0</v>
      </c>
      <c r="F537" s="152"/>
      <c r="G537" s="153"/>
      <c r="H537" s="584">
        <v>0</v>
      </c>
      <c r="I537" s="152"/>
      <c r="J537" s="153"/>
      <c r="K537" s="584">
        <v>0</v>
      </c>
      <c r="L537" s="1379">
        <f t="shared" si="116"/>
        <v>0</v>
      </c>
      <c r="M537" s="7" t="str">
        <f t="shared" si="122"/>
        <v/>
      </c>
      <c r="N537" s="518"/>
    </row>
    <row r="538" spans="1:14" ht="18.75" hidden="1" customHeight="1">
      <c r="A538" s="23">
        <v>415</v>
      </c>
      <c r="B538" s="149"/>
      <c r="C538" s="156">
        <v>9112</v>
      </c>
      <c r="D538" s="604" t="s">
        <v>472</v>
      </c>
      <c r="E538" s="1380">
        <f t="shared" si="124"/>
        <v>0</v>
      </c>
      <c r="F538" s="158"/>
      <c r="G538" s="159"/>
      <c r="H538" s="585">
        <v>0</v>
      </c>
      <c r="I538" s="158"/>
      <c r="J538" s="159"/>
      <c r="K538" s="585">
        <v>0</v>
      </c>
      <c r="L538" s="1380">
        <f t="shared" si="116"/>
        <v>0</v>
      </c>
      <c r="M538" s="7" t="str">
        <f t="shared" si="122"/>
        <v/>
      </c>
      <c r="N538" s="518"/>
    </row>
    <row r="539" spans="1:14" ht="18.75" hidden="1" customHeight="1">
      <c r="A539" s="23">
        <v>420</v>
      </c>
      <c r="B539" s="149"/>
      <c r="C539" s="156">
        <v>9121</v>
      </c>
      <c r="D539" s="604" t="s">
        <v>473</v>
      </c>
      <c r="E539" s="1380">
        <f t="shared" si="124"/>
        <v>0</v>
      </c>
      <c r="F539" s="158"/>
      <c r="G539" s="159"/>
      <c r="H539" s="585">
        <v>0</v>
      </c>
      <c r="I539" s="158"/>
      <c r="J539" s="159"/>
      <c r="K539" s="585">
        <v>0</v>
      </c>
      <c r="L539" s="1380">
        <f t="shared" si="116"/>
        <v>0</v>
      </c>
      <c r="M539" s="7" t="str">
        <f t="shared" si="122"/>
        <v/>
      </c>
      <c r="N539" s="518"/>
    </row>
    <row r="540" spans="1:14" ht="18.75" hidden="1" customHeight="1">
      <c r="A540" s="23">
        <v>425</v>
      </c>
      <c r="B540" s="149"/>
      <c r="C540" s="179">
        <v>9122</v>
      </c>
      <c r="D540" s="197" t="s">
        <v>474</v>
      </c>
      <c r="E540" s="1383">
        <f t="shared" si="124"/>
        <v>0</v>
      </c>
      <c r="F540" s="173"/>
      <c r="G540" s="174"/>
      <c r="H540" s="586">
        <v>0</v>
      </c>
      <c r="I540" s="173"/>
      <c r="J540" s="174"/>
      <c r="K540" s="586">
        <v>0</v>
      </c>
      <c r="L540" s="1383">
        <f t="shared" si="116"/>
        <v>0</v>
      </c>
      <c r="M540" s="7" t="str">
        <f t="shared" si="122"/>
        <v/>
      </c>
      <c r="N540" s="518"/>
    </row>
    <row r="541" spans="1:14" s="15" customFormat="1" ht="29.25" hidden="1" customHeight="1">
      <c r="A541" s="22">
        <v>430</v>
      </c>
      <c r="B541" s="577">
        <v>9200</v>
      </c>
      <c r="C541" s="1813" t="s">
        <v>935</v>
      </c>
      <c r="D541" s="1802"/>
      <c r="E541" s="578">
        <f t="shared" ref="E541:L541" si="126">+E542+E543</f>
        <v>0</v>
      </c>
      <c r="F541" s="587">
        <f t="shared" si="126"/>
        <v>0</v>
      </c>
      <c r="G541" s="580">
        <f t="shared" si="126"/>
        <v>0</v>
      </c>
      <c r="H541" s="581">
        <f>+H542+H543</f>
        <v>0</v>
      </c>
      <c r="I541" s="587">
        <f t="shared" si="126"/>
        <v>0</v>
      </c>
      <c r="J541" s="580">
        <f t="shared" si="126"/>
        <v>0</v>
      </c>
      <c r="K541" s="581">
        <f t="shared" si="126"/>
        <v>0</v>
      </c>
      <c r="L541" s="578">
        <f t="shared" si="126"/>
        <v>0</v>
      </c>
      <c r="M541" s="7" t="str">
        <f t="shared" si="122"/>
        <v/>
      </c>
      <c r="N541" s="518"/>
    </row>
    <row r="542" spans="1:14" ht="18.75" hidden="1" customHeight="1">
      <c r="A542" s="23">
        <v>435</v>
      </c>
      <c r="B542" s="149"/>
      <c r="C542" s="150">
        <v>9201</v>
      </c>
      <c r="D542" s="151" t="s">
        <v>475</v>
      </c>
      <c r="E542" s="1389">
        <f t="shared" si="124"/>
        <v>0</v>
      </c>
      <c r="F542" s="152"/>
      <c r="G542" s="153"/>
      <c r="H542" s="584">
        <v>0</v>
      </c>
      <c r="I542" s="152"/>
      <c r="J542" s="153"/>
      <c r="K542" s="584">
        <v>0</v>
      </c>
      <c r="L542" s="1389">
        <f t="shared" si="116"/>
        <v>0</v>
      </c>
      <c r="M542" s="7" t="str">
        <f t="shared" si="122"/>
        <v/>
      </c>
      <c r="N542" s="518"/>
    </row>
    <row r="543" spans="1:14" ht="18.75" hidden="1" customHeight="1">
      <c r="A543" s="36">
        <v>440</v>
      </c>
      <c r="B543" s="149"/>
      <c r="C543" s="179">
        <v>9202</v>
      </c>
      <c r="D543" s="172" t="s">
        <v>476</v>
      </c>
      <c r="E543" s="1388">
        <f t="shared" si="124"/>
        <v>0</v>
      </c>
      <c r="F543" s="173"/>
      <c r="G543" s="174"/>
      <c r="H543" s="597">
        <v>0</v>
      </c>
      <c r="I543" s="173"/>
      <c r="J543" s="174"/>
      <c r="K543" s="597">
        <v>0</v>
      </c>
      <c r="L543" s="1388">
        <f t="shared" si="116"/>
        <v>0</v>
      </c>
      <c r="M543" s="7" t="str">
        <f t="shared" si="122"/>
        <v/>
      </c>
      <c r="N543" s="518"/>
    </row>
    <row r="544" spans="1:14" s="15" customFormat="1" ht="18.75" hidden="1" customHeight="1">
      <c r="A544" s="39">
        <v>445</v>
      </c>
      <c r="B544" s="577">
        <v>9300</v>
      </c>
      <c r="C544" s="1806" t="s">
        <v>936</v>
      </c>
      <c r="D544" s="1806"/>
      <c r="E544" s="578">
        <f t="shared" ref="E544:L544" si="127">SUM(E545:E565)</f>
        <v>0</v>
      </c>
      <c r="F544" s="587">
        <f t="shared" si="127"/>
        <v>0</v>
      </c>
      <c r="G544" s="580">
        <f t="shared" si="127"/>
        <v>0</v>
      </c>
      <c r="H544" s="581">
        <f>SUM(H545:H565)</f>
        <v>0</v>
      </c>
      <c r="I544" s="587">
        <f t="shared" si="127"/>
        <v>0</v>
      </c>
      <c r="J544" s="580">
        <f t="shared" si="127"/>
        <v>0</v>
      </c>
      <c r="K544" s="581">
        <f t="shared" si="127"/>
        <v>0</v>
      </c>
      <c r="L544" s="578">
        <f t="shared" si="127"/>
        <v>0</v>
      </c>
      <c r="M544" s="7" t="str">
        <f t="shared" si="122"/>
        <v/>
      </c>
      <c r="N544" s="518"/>
    </row>
    <row r="545" spans="1:14" ht="18.75" hidden="1" customHeight="1">
      <c r="A545" s="36">
        <v>450</v>
      </c>
      <c r="B545" s="149"/>
      <c r="C545" s="150">
        <v>9301</v>
      </c>
      <c r="D545" s="187" t="s">
        <v>801</v>
      </c>
      <c r="E545" s="1389">
        <f t="shared" si="124"/>
        <v>0</v>
      </c>
      <c r="F545" s="152"/>
      <c r="G545" s="153"/>
      <c r="H545" s="584">
        <v>0</v>
      </c>
      <c r="I545" s="152"/>
      <c r="J545" s="153"/>
      <c r="K545" s="584">
        <v>0</v>
      </c>
      <c r="L545" s="1389">
        <f t="shared" si="116"/>
        <v>0</v>
      </c>
      <c r="M545" s="7" t="str">
        <f t="shared" si="122"/>
        <v/>
      </c>
      <c r="N545" s="518"/>
    </row>
    <row r="546" spans="1:14" ht="18.75" hidden="1" customHeight="1">
      <c r="A546" s="36">
        <v>450</v>
      </c>
      <c r="B546" s="149"/>
      <c r="C546" s="447">
        <v>9310</v>
      </c>
      <c r="D546" s="628" t="s">
        <v>477</v>
      </c>
      <c r="E546" s="1385">
        <f t="shared" si="124"/>
        <v>0</v>
      </c>
      <c r="F546" s="449"/>
      <c r="G546" s="450"/>
      <c r="H546" s="597">
        <v>0</v>
      </c>
      <c r="I546" s="449"/>
      <c r="J546" s="450"/>
      <c r="K546" s="597">
        <v>0</v>
      </c>
      <c r="L546" s="1385">
        <f t="shared" si="116"/>
        <v>0</v>
      </c>
      <c r="M546" s="7" t="str">
        <f t="shared" si="122"/>
        <v/>
      </c>
      <c r="N546" s="518"/>
    </row>
    <row r="547" spans="1:14" s="35" customFormat="1" ht="18.75" hidden="1" customHeight="1">
      <c r="A547" s="53">
        <v>451</v>
      </c>
      <c r="B547" s="149"/>
      <c r="C547" s="629">
        <v>9317</v>
      </c>
      <c r="D547" s="630" t="s">
        <v>802</v>
      </c>
      <c r="E547" s="1399">
        <f t="shared" si="124"/>
        <v>0</v>
      </c>
      <c r="F547" s="454"/>
      <c r="G547" s="455"/>
      <c r="H547" s="585">
        <v>0</v>
      </c>
      <c r="I547" s="454"/>
      <c r="J547" s="455"/>
      <c r="K547" s="585">
        <v>0</v>
      </c>
      <c r="L547" s="1399">
        <f t="shared" si="116"/>
        <v>0</v>
      </c>
      <c r="M547" s="7" t="str">
        <f t="shared" si="122"/>
        <v/>
      </c>
      <c r="N547" s="518"/>
    </row>
    <row r="548" spans="1:14" s="35" customFormat="1" ht="18.75" hidden="1" customHeight="1">
      <c r="A548" s="53">
        <v>452</v>
      </c>
      <c r="B548" s="149"/>
      <c r="C548" s="631">
        <v>9318</v>
      </c>
      <c r="D548" s="632" t="s">
        <v>803</v>
      </c>
      <c r="E548" s="1385">
        <f t="shared" si="124"/>
        <v>0</v>
      </c>
      <c r="F548" s="449"/>
      <c r="G548" s="450"/>
      <c r="H548" s="597">
        <v>0</v>
      </c>
      <c r="I548" s="449"/>
      <c r="J548" s="450"/>
      <c r="K548" s="597">
        <v>0</v>
      </c>
      <c r="L548" s="1385">
        <f t="shared" si="116"/>
        <v>0</v>
      </c>
      <c r="M548" s="7" t="str">
        <f t="shared" si="122"/>
        <v/>
      </c>
      <c r="N548" s="518"/>
    </row>
    <row r="549" spans="1:14" ht="32.4" hidden="1">
      <c r="A549" s="44">
        <v>456</v>
      </c>
      <c r="B549" s="149"/>
      <c r="C549" s="452">
        <v>9321</v>
      </c>
      <c r="D549" s="633" t="s">
        <v>478</v>
      </c>
      <c r="E549" s="1399">
        <f t="shared" si="124"/>
        <v>0</v>
      </c>
      <c r="F549" s="1607">
        <v>0</v>
      </c>
      <c r="G549" s="1607">
        <v>0</v>
      </c>
      <c r="H549" s="585">
        <v>0</v>
      </c>
      <c r="I549" s="1607">
        <v>0</v>
      </c>
      <c r="J549" s="1607">
        <v>0</v>
      </c>
      <c r="K549" s="585">
        <v>0</v>
      </c>
      <c r="L549" s="1399">
        <f t="shared" si="116"/>
        <v>0</v>
      </c>
      <c r="M549" s="7" t="str">
        <f t="shared" si="122"/>
        <v/>
      </c>
      <c r="N549" s="518"/>
    </row>
    <row r="550" spans="1:14" ht="32.4" hidden="1">
      <c r="A550" s="44">
        <v>457</v>
      </c>
      <c r="B550" s="149"/>
      <c r="C550" s="156">
        <v>9322</v>
      </c>
      <c r="D550" s="634" t="s">
        <v>808</v>
      </c>
      <c r="E550" s="1387">
        <f t="shared" si="124"/>
        <v>0</v>
      </c>
      <c r="F550" s="1607">
        <v>0</v>
      </c>
      <c r="G550" s="1607">
        <v>0</v>
      </c>
      <c r="H550" s="585">
        <v>0</v>
      </c>
      <c r="I550" s="1607">
        <v>0</v>
      </c>
      <c r="J550" s="1607">
        <v>0</v>
      </c>
      <c r="K550" s="585">
        <v>0</v>
      </c>
      <c r="L550" s="1387">
        <f t="shared" si="116"/>
        <v>0</v>
      </c>
      <c r="M550" s="7" t="str">
        <f t="shared" si="122"/>
        <v/>
      </c>
      <c r="N550" s="518"/>
    </row>
    <row r="551" spans="1:14" ht="32.4" hidden="1">
      <c r="A551" s="44">
        <v>458</v>
      </c>
      <c r="B551" s="149"/>
      <c r="C551" s="156">
        <v>9323</v>
      </c>
      <c r="D551" s="634" t="s">
        <v>809</v>
      </c>
      <c r="E551" s="1387">
        <f t="shared" si="124"/>
        <v>0</v>
      </c>
      <c r="F551" s="1607">
        <v>0</v>
      </c>
      <c r="G551" s="1607">
        <v>0</v>
      </c>
      <c r="H551" s="585">
        <v>0</v>
      </c>
      <c r="I551" s="1607">
        <v>0</v>
      </c>
      <c r="J551" s="1607">
        <v>0</v>
      </c>
      <c r="K551" s="585">
        <v>0</v>
      </c>
      <c r="L551" s="1387">
        <f t="shared" si="116"/>
        <v>0</v>
      </c>
      <c r="M551" s="7" t="str">
        <f t="shared" si="122"/>
        <v/>
      </c>
      <c r="N551" s="518"/>
    </row>
    <row r="552" spans="1:14" ht="32.4" hidden="1">
      <c r="A552" s="44">
        <v>459</v>
      </c>
      <c r="B552" s="149"/>
      <c r="C552" s="156">
        <v>9324</v>
      </c>
      <c r="D552" s="634" t="s">
        <v>810</v>
      </c>
      <c r="E552" s="1387">
        <f t="shared" si="124"/>
        <v>0</v>
      </c>
      <c r="F552" s="1607">
        <v>0</v>
      </c>
      <c r="G552" s="1607">
        <v>0</v>
      </c>
      <c r="H552" s="585">
        <v>0</v>
      </c>
      <c r="I552" s="1607">
        <v>0</v>
      </c>
      <c r="J552" s="1607">
        <v>0</v>
      </c>
      <c r="K552" s="585">
        <v>0</v>
      </c>
      <c r="L552" s="1387">
        <f t="shared" si="116"/>
        <v>0</v>
      </c>
      <c r="M552" s="7" t="str">
        <f t="shared" si="122"/>
        <v/>
      </c>
      <c r="N552" s="518"/>
    </row>
    <row r="553" spans="1:14" ht="18.75" hidden="1" customHeight="1">
      <c r="A553" s="44">
        <v>460</v>
      </c>
      <c r="B553" s="149"/>
      <c r="C553" s="156">
        <v>9325</v>
      </c>
      <c r="D553" s="634" t="s">
        <v>811</v>
      </c>
      <c r="E553" s="1387">
        <f t="shared" si="124"/>
        <v>0</v>
      </c>
      <c r="F553" s="1607">
        <v>0</v>
      </c>
      <c r="G553" s="1607">
        <v>0</v>
      </c>
      <c r="H553" s="585">
        <v>0</v>
      </c>
      <c r="I553" s="1607">
        <v>0</v>
      </c>
      <c r="J553" s="1607">
        <v>0</v>
      </c>
      <c r="K553" s="585">
        <v>0</v>
      </c>
      <c r="L553" s="1387">
        <f t="shared" si="116"/>
        <v>0</v>
      </c>
      <c r="M553" s="7" t="str">
        <f t="shared" si="122"/>
        <v/>
      </c>
      <c r="N553" s="518"/>
    </row>
    <row r="554" spans="1:14" ht="18.75" hidden="1" customHeight="1">
      <c r="A554" s="44">
        <v>461</v>
      </c>
      <c r="B554" s="149"/>
      <c r="C554" s="156">
        <v>9326</v>
      </c>
      <c r="D554" s="634" t="s">
        <v>812</v>
      </c>
      <c r="E554" s="1387">
        <f t="shared" si="124"/>
        <v>0</v>
      </c>
      <c r="F554" s="1607">
        <v>0</v>
      </c>
      <c r="G554" s="1607">
        <v>0</v>
      </c>
      <c r="H554" s="585">
        <v>0</v>
      </c>
      <c r="I554" s="1607">
        <v>0</v>
      </c>
      <c r="J554" s="1607">
        <v>0</v>
      </c>
      <c r="K554" s="585">
        <v>0</v>
      </c>
      <c r="L554" s="1387">
        <f t="shared" si="116"/>
        <v>0</v>
      </c>
      <c r="M554" s="7" t="str">
        <f t="shared" si="122"/>
        <v/>
      </c>
      <c r="N554" s="518"/>
    </row>
    <row r="555" spans="1:14" ht="30.75" hidden="1" customHeight="1">
      <c r="A555" s="36"/>
      <c r="B555" s="149"/>
      <c r="C555" s="156">
        <v>9327</v>
      </c>
      <c r="D555" s="634" t="s">
        <v>813</v>
      </c>
      <c r="E555" s="1387">
        <f t="shared" si="124"/>
        <v>0</v>
      </c>
      <c r="F555" s="1607">
        <v>0</v>
      </c>
      <c r="G555" s="1607">
        <v>0</v>
      </c>
      <c r="H555" s="585">
        <v>0</v>
      </c>
      <c r="I555" s="1607">
        <v>0</v>
      </c>
      <c r="J555" s="1607">
        <v>0</v>
      </c>
      <c r="K555" s="585">
        <v>0</v>
      </c>
      <c r="L555" s="1387">
        <f t="shared" si="116"/>
        <v>0</v>
      </c>
      <c r="M555" s="7" t="str">
        <f t="shared" si="122"/>
        <v/>
      </c>
      <c r="N555" s="518"/>
    </row>
    <row r="556" spans="1:14" ht="18.75" hidden="1" customHeight="1">
      <c r="A556" s="36"/>
      <c r="B556" s="149"/>
      <c r="C556" s="447">
        <v>9328</v>
      </c>
      <c r="D556" s="635" t="s">
        <v>814</v>
      </c>
      <c r="E556" s="1385">
        <f t="shared" si="124"/>
        <v>0</v>
      </c>
      <c r="F556" s="1623">
        <v>0</v>
      </c>
      <c r="G556" s="1624">
        <v>0</v>
      </c>
      <c r="H556" s="1625">
        <v>0</v>
      </c>
      <c r="I556" s="1624">
        <v>0</v>
      </c>
      <c r="J556" s="1624">
        <v>0</v>
      </c>
      <c r="K556" s="1625">
        <v>0</v>
      </c>
      <c r="L556" s="1385">
        <f t="shared" si="116"/>
        <v>0</v>
      </c>
      <c r="M556" s="7" t="str">
        <f t="shared" si="122"/>
        <v/>
      </c>
      <c r="N556" s="518"/>
    </row>
    <row r="557" spans="1:14" ht="31.2" hidden="1">
      <c r="A557" s="44">
        <v>462</v>
      </c>
      <c r="B557" s="149"/>
      <c r="C557" s="468">
        <v>9330</v>
      </c>
      <c r="D557" s="621" t="s">
        <v>815</v>
      </c>
      <c r="E557" s="1400">
        <f t="shared" si="124"/>
        <v>0</v>
      </c>
      <c r="F557" s="636"/>
      <c r="G557" s="637"/>
      <c r="H557" s="1622">
        <v>0</v>
      </c>
      <c r="I557" s="636"/>
      <c r="J557" s="637"/>
      <c r="K557" s="1622">
        <v>0</v>
      </c>
      <c r="L557" s="1400">
        <f t="shared" si="116"/>
        <v>0</v>
      </c>
      <c r="M557" s="7" t="str">
        <f t="shared" si="122"/>
        <v/>
      </c>
      <c r="N557" s="518"/>
    </row>
    <row r="558" spans="1:14" ht="31.8" hidden="1">
      <c r="A558" s="36"/>
      <c r="B558" s="149"/>
      <c r="C558" s="452">
        <v>9336</v>
      </c>
      <c r="D558" s="633" t="s">
        <v>937</v>
      </c>
      <c r="E558" s="1399">
        <f t="shared" si="124"/>
        <v>0</v>
      </c>
      <c r="F558" s="454"/>
      <c r="G558" s="455"/>
      <c r="H558" s="585">
        <v>0</v>
      </c>
      <c r="I558" s="454"/>
      <c r="J558" s="455"/>
      <c r="K558" s="585">
        <v>0</v>
      </c>
      <c r="L558" s="1399">
        <f t="shared" si="116"/>
        <v>0</v>
      </c>
      <c r="M558" s="7" t="str">
        <f t="shared" si="122"/>
        <v/>
      </c>
      <c r="N558" s="518"/>
    </row>
    <row r="559" spans="1:14" ht="31.8" hidden="1">
      <c r="A559" s="44">
        <v>462</v>
      </c>
      <c r="B559" s="149"/>
      <c r="C559" s="156">
        <v>9337</v>
      </c>
      <c r="D559" s="157" t="s">
        <v>938</v>
      </c>
      <c r="E559" s="1387">
        <f t="shared" si="124"/>
        <v>0</v>
      </c>
      <c r="F559" s="158"/>
      <c r="G559" s="159"/>
      <c r="H559" s="585">
        <v>0</v>
      </c>
      <c r="I559" s="158"/>
      <c r="J559" s="159"/>
      <c r="K559" s="585">
        <v>0</v>
      </c>
      <c r="L559" s="1387">
        <f t="shared" si="116"/>
        <v>0</v>
      </c>
      <c r="M559" s="7" t="str">
        <f t="shared" si="122"/>
        <v/>
      </c>
      <c r="N559" s="518"/>
    </row>
    <row r="560" spans="1:14" ht="18.75" hidden="1" customHeight="1">
      <c r="A560" s="36"/>
      <c r="B560" s="149"/>
      <c r="C560" s="156">
        <v>9338</v>
      </c>
      <c r="D560" s="634" t="s">
        <v>939</v>
      </c>
      <c r="E560" s="1387">
        <f t="shared" si="124"/>
        <v>0</v>
      </c>
      <c r="F560" s="158"/>
      <c r="G560" s="159"/>
      <c r="H560" s="585">
        <v>0</v>
      </c>
      <c r="I560" s="158"/>
      <c r="J560" s="159"/>
      <c r="K560" s="585">
        <v>0</v>
      </c>
      <c r="L560" s="1387">
        <f t="shared" si="116"/>
        <v>0</v>
      </c>
      <c r="M560" s="7" t="str">
        <f t="shared" si="122"/>
        <v/>
      </c>
      <c r="N560" s="518"/>
    </row>
    <row r="561" spans="1:14" ht="18.75" hidden="1" customHeight="1">
      <c r="A561" s="44">
        <v>462</v>
      </c>
      <c r="B561" s="149"/>
      <c r="C561" s="447">
        <v>9339</v>
      </c>
      <c r="D561" s="448" t="s">
        <v>940</v>
      </c>
      <c r="E561" s="1385">
        <f t="shared" si="124"/>
        <v>0</v>
      </c>
      <c r="F561" s="449"/>
      <c r="G561" s="450"/>
      <c r="H561" s="597">
        <v>0</v>
      </c>
      <c r="I561" s="449"/>
      <c r="J561" s="450"/>
      <c r="K561" s="597">
        <v>0</v>
      </c>
      <c r="L561" s="1385">
        <f t="shared" si="116"/>
        <v>0</v>
      </c>
      <c r="M561" s="7" t="str">
        <f t="shared" si="122"/>
        <v/>
      </c>
      <c r="N561" s="518"/>
    </row>
    <row r="562" spans="1:14" ht="18.75" hidden="1" customHeight="1">
      <c r="A562" s="36"/>
      <c r="B562" s="149"/>
      <c r="C562" s="452">
        <v>9355</v>
      </c>
      <c r="D562" s="638" t="s">
        <v>941</v>
      </c>
      <c r="E562" s="1399">
        <f t="shared" si="124"/>
        <v>0</v>
      </c>
      <c r="F562" s="1607">
        <v>0</v>
      </c>
      <c r="G562" s="1607">
        <v>0</v>
      </c>
      <c r="H562" s="585">
        <v>0</v>
      </c>
      <c r="I562" s="1607">
        <v>0</v>
      </c>
      <c r="J562" s="1607">
        <v>0</v>
      </c>
      <c r="K562" s="585">
        <v>0</v>
      </c>
      <c r="L562" s="1399">
        <f t="shared" si="116"/>
        <v>0</v>
      </c>
      <c r="M562" s="7" t="str">
        <f t="shared" si="122"/>
        <v/>
      </c>
      <c r="N562" s="518"/>
    </row>
    <row r="563" spans="1:14" ht="18.75" hidden="1" customHeight="1">
      <c r="A563" s="44">
        <v>462</v>
      </c>
      <c r="B563" s="149"/>
      <c r="C563" s="447">
        <v>9356</v>
      </c>
      <c r="D563" s="639" t="s">
        <v>942</v>
      </c>
      <c r="E563" s="1385">
        <f t="shared" si="124"/>
        <v>0</v>
      </c>
      <c r="F563" s="1607">
        <v>0</v>
      </c>
      <c r="G563" s="1607">
        <v>0</v>
      </c>
      <c r="H563" s="597">
        <v>0</v>
      </c>
      <c r="I563" s="1607">
        <v>0</v>
      </c>
      <c r="J563" s="1607">
        <v>0</v>
      </c>
      <c r="K563" s="597">
        <v>0</v>
      </c>
      <c r="L563" s="1385">
        <f t="shared" si="116"/>
        <v>0</v>
      </c>
      <c r="M563" s="7" t="str">
        <f t="shared" si="122"/>
        <v/>
      </c>
      <c r="N563" s="518"/>
    </row>
    <row r="564" spans="1:14" ht="18.75" hidden="1" customHeight="1">
      <c r="A564" s="44">
        <v>462</v>
      </c>
      <c r="B564" s="149"/>
      <c r="C564" s="452">
        <v>9395</v>
      </c>
      <c r="D564" s="466" t="s">
        <v>943</v>
      </c>
      <c r="E564" s="1399">
        <f t="shared" si="124"/>
        <v>0</v>
      </c>
      <c r="F564" s="454"/>
      <c r="G564" s="455"/>
      <c r="H564" s="585">
        <v>0</v>
      </c>
      <c r="I564" s="454"/>
      <c r="J564" s="455"/>
      <c r="K564" s="585">
        <v>0</v>
      </c>
      <c r="L564" s="1399">
        <f t="shared" si="116"/>
        <v>0</v>
      </c>
      <c r="M564" s="7" t="str">
        <f t="shared" si="122"/>
        <v/>
      </c>
      <c r="N564" s="518"/>
    </row>
    <row r="565" spans="1:14" ht="18.75" hidden="1" customHeight="1">
      <c r="A565" s="36">
        <v>465</v>
      </c>
      <c r="B565" s="149"/>
      <c r="C565" s="179">
        <v>9396</v>
      </c>
      <c r="D565" s="640" t="s">
        <v>944</v>
      </c>
      <c r="E565" s="1388">
        <f t="shared" si="124"/>
        <v>0</v>
      </c>
      <c r="F565" s="173"/>
      <c r="G565" s="174"/>
      <c r="H565" s="586">
        <v>0</v>
      </c>
      <c r="I565" s="173"/>
      <c r="J565" s="174"/>
      <c r="K565" s="586">
        <v>0</v>
      </c>
      <c r="L565" s="1388">
        <f t="shared" si="116"/>
        <v>0</v>
      </c>
      <c r="M565" s="7" t="str">
        <f t="shared" si="122"/>
        <v/>
      </c>
      <c r="N565" s="518"/>
    </row>
    <row r="566" spans="1:14" s="15" customFormat="1" ht="18" hidden="1" customHeight="1">
      <c r="A566" s="39">
        <v>470</v>
      </c>
      <c r="B566" s="577">
        <v>9500</v>
      </c>
      <c r="C566" s="1813" t="s">
        <v>945</v>
      </c>
      <c r="D566" s="1813"/>
      <c r="E566" s="578">
        <f t="shared" ref="E566:L566" si="128">SUM(E567:E585)</f>
        <v>0</v>
      </c>
      <c r="F566" s="587">
        <f t="shared" si="128"/>
        <v>0</v>
      </c>
      <c r="G566" s="580">
        <f t="shared" si="128"/>
        <v>0</v>
      </c>
      <c r="H566" s="581">
        <f>SUM(H567:H585)</f>
        <v>0</v>
      </c>
      <c r="I566" s="587">
        <f t="shared" si="128"/>
        <v>0</v>
      </c>
      <c r="J566" s="580">
        <f t="shared" si="128"/>
        <v>0</v>
      </c>
      <c r="K566" s="581">
        <f t="shared" si="128"/>
        <v>0</v>
      </c>
      <c r="L566" s="578">
        <f t="shared" si="128"/>
        <v>0</v>
      </c>
      <c r="M566" s="7" t="str">
        <f t="shared" si="122"/>
        <v/>
      </c>
      <c r="N566" s="518"/>
    </row>
    <row r="567" spans="1:14" ht="18.75" hidden="1" customHeight="1">
      <c r="A567" s="36">
        <v>475</v>
      </c>
      <c r="B567" s="149"/>
      <c r="C567" s="150">
        <v>9501</v>
      </c>
      <c r="D567" s="187" t="s">
        <v>816</v>
      </c>
      <c r="E567" s="1379">
        <f t="shared" si="124"/>
        <v>0</v>
      </c>
      <c r="F567" s="152"/>
      <c r="G567" s="153"/>
      <c r="H567" s="584">
        <v>0</v>
      </c>
      <c r="I567" s="152"/>
      <c r="J567" s="153"/>
      <c r="K567" s="584">
        <v>0</v>
      </c>
      <c r="L567" s="1379">
        <f t="shared" si="116"/>
        <v>0</v>
      </c>
      <c r="M567" s="7" t="str">
        <f t="shared" si="122"/>
        <v/>
      </c>
      <c r="N567" s="518"/>
    </row>
    <row r="568" spans="1:14" ht="18.75" hidden="1" customHeight="1">
      <c r="A568" s="36">
        <v>480</v>
      </c>
      <c r="B568" s="149"/>
      <c r="C568" s="156">
        <v>9502</v>
      </c>
      <c r="D568" s="604" t="s">
        <v>817</v>
      </c>
      <c r="E568" s="1380">
        <f t="shared" si="124"/>
        <v>0</v>
      </c>
      <c r="F568" s="158"/>
      <c r="G568" s="159"/>
      <c r="H568" s="585">
        <v>0</v>
      </c>
      <c r="I568" s="158"/>
      <c r="J568" s="159"/>
      <c r="K568" s="585">
        <v>0</v>
      </c>
      <c r="L568" s="1380">
        <f t="shared" ref="L568:L585" si="129">I568+J568+K568</f>
        <v>0</v>
      </c>
      <c r="M568" s="7" t="str">
        <f t="shared" si="122"/>
        <v/>
      </c>
      <c r="N568" s="518"/>
    </row>
    <row r="569" spans="1:14" ht="18.75" hidden="1" customHeight="1">
      <c r="A569" s="36">
        <v>485</v>
      </c>
      <c r="B569" s="149"/>
      <c r="C569" s="156">
        <v>9503</v>
      </c>
      <c r="D569" s="604" t="s">
        <v>858</v>
      </c>
      <c r="E569" s="1380">
        <f t="shared" si="124"/>
        <v>0</v>
      </c>
      <c r="F569" s="158"/>
      <c r="G569" s="159"/>
      <c r="H569" s="585">
        <v>0</v>
      </c>
      <c r="I569" s="158"/>
      <c r="J569" s="159"/>
      <c r="K569" s="585">
        <v>0</v>
      </c>
      <c r="L569" s="1380">
        <f t="shared" si="129"/>
        <v>0</v>
      </c>
      <c r="M569" s="7" t="str">
        <f t="shared" si="122"/>
        <v/>
      </c>
      <c r="N569" s="518"/>
    </row>
    <row r="570" spans="1:14" ht="18.75" hidden="1" customHeight="1">
      <c r="A570" s="36">
        <v>490</v>
      </c>
      <c r="B570" s="149"/>
      <c r="C570" s="156">
        <v>9504</v>
      </c>
      <c r="D570" s="604" t="s">
        <v>859</v>
      </c>
      <c r="E570" s="1380">
        <f t="shared" si="124"/>
        <v>0</v>
      </c>
      <c r="F570" s="158"/>
      <c r="G570" s="159"/>
      <c r="H570" s="585">
        <v>0</v>
      </c>
      <c r="I570" s="158"/>
      <c r="J570" s="159"/>
      <c r="K570" s="585">
        <v>0</v>
      </c>
      <c r="L570" s="1380">
        <f t="shared" si="129"/>
        <v>0</v>
      </c>
      <c r="M570" s="7" t="str">
        <f t="shared" si="122"/>
        <v/>
      </c>
      <c r="N570" s="518"/>
    </row>
    <row r="571" spans="1:14" ht="18.75" hidden="1" customHeight="1">
      <c r="A571" s="36">
        <v>495</v>
      </c>
      <c r="B571" s="149"/>
      <c r="C571" s="156">
        <v>9505</v>
      </c>
      <c r="D571" s="604" t="s">
        <v>818</v>
      </c>
      <c r="E571" s="1380">
        <f t="shared" si="124"/>
        <v>0</v>
      </c>
      <c r="F571" s="158"/>
      <c r="G571" s="159"/>
      <c r="H571" s="585">
        <v>0</v>
      </c>
      <c r="I571" s="158"/>
      <c r="J571" s="159"/>
      <c r="K571" s="585">
        <v>0</v>
      </c>
      <c r="L571" s="1380">
        <f t="shared" si="129"/>
        <v>0</v>
      </c>
      <c r="M571" s="7" t="str">
        <f t="shared" si="122"/>
        <v/>
      </c>
      <c r="N571" s="518"/>
    </row>
    <row r="572" spans="1:14" ht="18.75" hidden="1" customHeight="1">
      <c r="A572" s="36">
        <v>500</v>
      </c>
      <c r="B572" s="149"/>
      <c r="C572" s="156">
        <v>9506</v>
      </c>
      <c r="D572" s="604" t="s">
        <v>819</v>
      </c>
      <c r="E572" s="1383">
        <f t="shared" si="124"/>
        <v>0</v>
      </c>
      <c r="F572" s="158"/>
      <c r="G572" s="159"/>
      <c r="H572" s="586">
        <v>0</v>
      </c>
      <c r="I572" s="158"/>
      <c r="J572" s="159"/>
      <c r="K572" s="586">
        <v>0</v>
      </c>
      <c r="L572" s="1383">
        <f t="shared" si="129"/>
        <v>0</v>
      </c>
      <c r="M572" s="7" t="str">
        <f t="shared" si="122"/>
        <v/>
      </c>
      <c r="N572" s="518"/>
    </row>
    <row r="573" spans="1:14" ht="18.75" hidden="1" customHeight="1">
      <c r="A573" s="36">
        <v>505</v>
      </c>
      <c r="B573" s="149"/>
      <c r="C573" s="156">
        <v>9507</v>
      </c>
      <c r="D573" s="604" t="s">
        <v>820</v>
      </c>
      <c r="E573" s="1393">
        <f t="shared" si="124"/>
        <v>0</v>
      </c>
      <c r="F573" s="152"/>
      <c r="G573" s="153"/>
      <c r="H573" s="1626">
        <v>0</v>
      </c>
      <c r="I573" s="152">
        <v>0</v>
      </c>
      <c r="J573" s="153">
        <v>0</v>
      </c>
      <c r="K573" s="1626">
        <v>0</v>
      </c>
      <c r="L573" s="1393">
        <f t="shared" si="129"/>
        <v>0</v>
      </c>
      <c r="M573" s="7" t="str">
        <f t="shared" si="122"/>
        <v/>
      </c>
      <c r="N573" s="518"/>
    </row>
    <row r="574" spans="1:14" ht="18.75" hidden="1" customHeight="1">
      <c r="A574" s="36">
        <v>510</v>
      </c>
      <c r="B574" s="149"/>
      <c r="C574" s="156">
        <v>9508</v>
      </c>
      <c r="D574" s="604" t="s">
        <v>821</v>
      </c>
      <c r="E574" s="1380">
        <f t="shared" si="124"/>
        <v>0</v>
      </c>
      <c r="F574" s="158"/>
      <c r="G574" s="159"/>
      <c r="H574" s="585">
        <v>0</v>
      </c>
      <c r="I574" s="158"/>
      <c r="J574" s="159"/>
      <c r="K574" s="585">
        <v>0</v>
      </c>
      <c r="L574" s="1380">
        <f t="shared" si="129"/>
        <v>0</v>
      </c>
      <c r="M574" s="7" t="str">
        <f t="shared" si="122"/>
        <v/>
      </c>
      <c r="N574" s="518"/>
    </row>
    <row r="575" spans="1:14" ht="18.75" hidden="1" customHeight="1">
      <c r="A575" s="36">
        <v>515</v>
      </c>
      <c r="B575" s="149"/>
      <c r="C575" s="156">
        <v>9509</v>
      </c>
      <c r="D575" s="604" t="s">
        <v>860</v>
      </c>
      <c r="E575" s="1380">
        <f t="shared" si="124"/>
        <v>0</v>
      </c>
      <c r="F575" s="158"/>
      <c r="G575" s="159"/>
      <c r="H575" s="585">
        <v>0</v>
      </c>
      <c r="I575" s="158"/>
      <c r="J575" s="159"/>
      <c r="K575" s="585">
        <v>0</v>
      </c>
      <c r="L575" s="1380">
        <f t="shared" si="129"/>
        <v>0</v>
      </c>
      <c r="M575" s="7" t="str">
        <f t="shared" si="122"/>
        <v/>
      </c>
      <c r="N575" s="518"/>
    </row>
    <row r="576" spans="1:14" ht="18.75" hidden="1" customHeight="1">
      <c r="A576" s="36">
        <v>520</v>
      </c>
      <c r="B576" s="149"/>
      <c r="C576" s="156">
        <v>9510</v>
      </c>
      <c r="D576" s="604" t="s">
        <v>861</v>
      </c>
      <c r="E576" s="1380">
        <f t="shared" si="124"/>
        <v>0</v>
      </c>
      <c r="F576" s="158"/>
      <c r="G576" s="159"/>
      <c r="H576" s="585">
        <v>0</v>
      </c>
      <c r="I576" s="158"/>
      <c r="J576" s="159"/>
      <c r="K576" s="585">
        <v>0</v>
      </c>
      <c r="L576" s="1380">
        <f t="shared" si="129"/>
        <v>0</v>
      </c>
      <c r="M576" s="7" t="str">
        <f t="shared" si="122"/>
        <v/>
      </c>
      <c r="N576" s="518"/>
    </row>
    <row r="577" spans="1:14" ht="18.75" hidden="1" customHeight="1">
      <c r="A577" s="36">
        <v>525</v>
      </c>
      <c r="B577" s="149"/>
      <c r="C577" s="156">
        <v>9511</v>
      </c>
      <c r="D577" s="604" t="s">
        <v>822</v>
      </c>
      <c r="E577" s="1380">
        <f t="shared" si="124"/>
        <v>0</v>
      </c>
      <c r="F577" s="158"/>
      <c r="G577" s="159"/>
      <c r="H577" s="585">
        <v>0</v>
      </c>
      <c r="I577" s="158"/>
      <c r="J577" s="159"/>
      <c r="K577" s="585">
        <v>0</v>
      </c>
      <c r="L577" s="1380">
        <f t="shared" si="129"/>
        <v>0</v>
      </c>
      <c r="M577" s="7" t="str">
        <f t="shared" si="122"/>
        <v/>
      </c>
      <c r="N577" s="518"/>
    </row>
    <row r="578" spans="1:14" ht="18.75" hidden="1" customHeight="1">
      <c r="A578" s="36">
        <v>530</v>
      </c>
      <c r="B578" s="149"/>
      <c r="C578" s="156">
        <v>9512</v>
      </c>
      <c r="D578" s="604" t="s">
        <v>823</v>
      </c>
      <c r="E578" s="1380">
        <f t="shared" si="124"/>
        <v>0</v>
      </c>
      <c r="F578" s="158"/>
      <c r="G578" s="159"/>
      <c r="H578" s="585">
        <v>0</v>
      </c>
      <c r="I578" s="158"/>
      <c r="J578" s="159"/>
      <c r="K578" s="585">
        <v>0</v>
      </c>
      <c r="L578" s="1380">
        <f t="shared" si="129"/>
        <v>0</v>
      </c>
      <c r="M578" s="7" t="str">
        <f t="shared" si="122"/>
        <v/>
      </c>
      <c r="N578" s="518"/>
    </row>
    <row r="579" spans="1:14" ht="18.75" hidden="1" customHeight="1">
      <c r="A579" s="36">
        <v>535</v>
      </c>
      <c r="B579" s="149"/>
      <c r="C579" s="162">
        <v>9513</v>
      </c>
      <c r="D579" s="182" t="s">
        <v>824</v>
      </c>
      <c r="E579" s="1395">
        <f>F579+G579+H579</f>
        <v>0</v>
      </c>
      <c r="F579" s="165"/>
      <c r="G579" s="165"/>
      <c r="H579" s="585">
        <v>0</v>
      </c>
      <c r="I579" s="165"/>
      <c r="J579" s="165"/>
      <c r="K579" s="585">
        <v>0</v>
      </c>
      <c r="L579" s="1395">
        <f t="shared" si="129"/>
        <v>0</v>
      </c>
      <c r="M579" s="7" t="str">
        <f t="shared" si="122"/>
        <v/>
      </c>
      <c r="N579" s="518"/>
    </row>
    <row r="580" spans="1:14" ht="32.4" hidden="1">
      <c r="A580" s="36">
        <v>540</v>
      </c>
      <c r="B580" s="149"/>
      <c r="C580" s="598">
        <v>9514</v>
      </c>
      <c r="D580" s="613" t="s">
        <v>825</v>
      </c>
      <c r="E580" s="1396">
        <f t="shared" si="124"/>
        <v>0</v>
      </c>
      <c r="F580" s="601"/>
      <c r="G580" s="601"/>
      <c r="H580" s="602">
        <v>0</v>
      </c>
      <c r="I580" s="601"/>
      <c r="J580" s="601"/>
      <c r="K580" s="602">
        <v>0</v>
      </c>
      <c r="L580" s="1396">
        <f t="shared" si="129"/>
        <v>0</v>
      </c>
      <c r="M580" s="7" t="str">
        <f t="shared" si="122"/>
        <v/>
      </c>
      <c r="N580" s="518"/>
    </row>
    <row r="581" spans="1:14" ht="27.75" hidden="1" customHeight="1">
      <c r="A581" s="36">
        <v>545</v>
      </c>
      <c r="B581" s="641"/>
      <c r="C581" s="642">
        <v>9521</v>
      </c>
      <c r="D581" s="466" t="s">
        <v>946</v>
      </c>
      <c r="E581" s="1382">
        <f>F581+G581+H581</f>
        <v>0</v>
      </c>
      <c r="F581" s="455"/>
      <c r="G581" s="455"/>
      <c r="H581" s="585">
        <v>0</v>
      </c>
      <c r="I581" s="455"/>
      <c r="J581" s="455"/>
      <c r="K581" s="585">
        <v>0</v>
      </c>
      <c r="L581" s="1382">
        <f t="shared" si="129"/>
        <v>0</v>
      </c>
      <c r="M581" s="7" t="str">
        <f t="shared" si="122"/>
        <v/>
      </c>
      <c r="N581" s="518"/>
    </row>
    <row r="582" spans="1:14" ht="18.75" hidden="1" customHeight="1">
      <c r="A582" s="36">
        <v>550</v>
      </c>
      <c r="B582" s="149"/>
      <c r="C582" s="156">
        <v>9522</v>
      </c>
      <c r="D582" s="643" t="s">
        <v>947</v>
      </c>
      <c r="E582" s="1380">
        <f t="shared" si="124"/>
        <v>0</v>
      </c>
      <c r="F582" s="158"/>
      <c r="G582" s="159"/>
      <c r="H582" s="585">
        <v>0</v>
      </c>
      <c r="I582" s="158"/>
      <c r="J582" s="159"/>
      <c r="K582" s="585">
        <v>0</v>
      </c>
      <c r="L582" s="1380">
        <f t="shared" si="129"/>
        <v>0</v>
      </c>
      <c r="M582" s="7" t="str">
        <f t="shared" si="122"/>
        <v/>
      </c>
      <c r="N582" s="518"/>
    </row>
    <row r="583" spans="1:14" ht="18.75" hidden="1" customHeight="1">
      <c r="A583" s="36">
        <v>555</v>
      </c>
      <c r="B583" s="149"/>
      <c r="C583" s="156">
        <v>9528</v>
      </c>
      <c r="D583" s="643" t="s">
        <v>948</v>
      </c>
      <c r="E583" s="1380">
        <f t="shared" si="124"/>
        <v>0</v>
      </c>
      <c r="F583" s="158"/>
      <c r="G583" s="159"/>
      <c r="H583" s="585">
        <v>0</v>
      </c>
      <c r="I583" s="158"/>
      <c r="J583" s="159"/>
      <c r="K583" s="585">
        <v>0</v>
      </c>
      <c r="L583" s="1380">
        <f t="shared" si="129"/>
        <v>0</v>
      </c>
      <c r="M583" s="7" t="str">
        <f t="shared" si="122"/>
        <v/>
      </c>
      <c r="N583" s="518"/>
    </row>
    <row r="584" spans="1:14" ht="18.75" hidden="1" customHeight="1">
      <c r="A584" s="36">
        <v>560</v>
      </c>
      <c r="B584" s="149"/>
      <c r="C584" s="447">
        <v>9529</v>
      </c>
      <c r="D584" s="639" t="s">
        <v>949</v>
      </c>
      <c r="E584" s="1381">
        <f t="shared" si="124"/>
        <v>0</v>
      </c>
      <c r="F584" s="450"/>
      <c r="G584" s="450"/>
      <c r="H584" s="597">
        <v>0</v>
      </c>
      <c r="I584" s="450"/>
      <c r="J584" s="450"/>
      <c r="K584" s="597">
        <v>0</v>
      </c>
      <c r="L584" s="1381">
        <f t="shared" si="129"/>
        <v>0</v>
      </c>
      <c r="M584" s="7" t="str">
        <f t="shared" si="122"/>
        <v/>
      </c>
      <c r="N584" s="518"/>
    </row>
    <row r="585" spans="1:14" ht="31.2" hidden="1">
      <c r="A585" s="36">
        <v>561</v>
      </c>
      <c r="B585" s="149"/>
      <c r="C585" s="468">
        <v>9549</v>
      </c>
      <c r="D585" s="644" t="s">
        <v>826</v>
      </c>
      <c r="E585" s="1401">
        <f t="shared" si="124"/>
        <v>0</v>
      </c>
      <c r="F585" s="158"/>
      <c r="G585" s="637"/>
      <c r="H585" s="585">
        <v>0</v>
      </c>
      <c r="I585" s="158"/>
      <c r="J585" s="637"/>
      <c r="K585" s="585">
        <v>0</v>
      </c>
      <c r="L585" s="1401">
        <f t="shared" si="129"/>
        <v>0</v>
      </c>
      <c r="M585" s="7" t="str">
        <f t="shared" si="122"/>
        <v/>
      </c>
      <c r="N585" s="518"/>
    </row>
    <row r="586" spans="1:14" s="15" customFormat="1" ht="18.75" hidden="1" customHeight="1">
      <c r="A586" s="39">
        <v>565</v>
      </c>
      <c r="B586" s="577">
        <v>9600</v>
      </c>
      <c r="C586" s="1813" t="s">
        <v>950</v>
      </c>
      <c r="D586" s="1802"/>
      <c r="E586" s="578">
        <f t="shared" ref="E586:L586" si="130">SUM(E587:E590)</f>
        <v>0</v>
      </c>
      <c r="F586" s="587">
        <f t="shared" si="130"/>
        <v>0</v>
      </c>
      <c r="G586" s="580">
        <f t="shared" si="130"/>
        <v>0</v>
      </c>
      <c r="H586" s="581">
        <f>SUM(H587:H590)</f>
        <v>0</v>
      </c>
      <c r="I586" s="587">
        <f t="shared" si="130"/>
        <v>0</v>
      </c>
      <c r="J586" s="580">
        <f t="shared" si="130"/>
        <v>0</v>
      </c>
      <c r="K586" s="581">
        <f t="shared" si="130"/>
        <v>0</v>
      </c>
      <c r="L586" s="578">
        <f t="shared" si="130"/>
        <v>0</v>
      </c>
      <c r="M586" s="7" t="str">
        <f t="shared" si="122"/>
        <v/>
      </c>
      <c r="N586" s="518"/>
    </row>
    <row r="587" spans="1:14" s="17" customFormat="1" ht="31.5" hidden="1" customHeight="1">
      <c r="A587" s="43">
        <v>566</v>
      </c>
      <c r="B587" s="181"/>
      <c r="C587" s="479">
        <v>9601</v>
      </c>
      <c r="D587" s="645" t="s">
        <v>951</v>
      </c>
      <c r="E587" s="1379">
        <f t="shared" si="124"/>
        <v>0</v>
      </c>
      <c r="F587" s="1607">
        <v>0</v>
      </c>
      <c r="G587" s="1607">
        <v>0</v>
      </c>
      <c r="H587" s="584">
        <v>0</v>
      </c>
      <c r="I587" s="1607">
        <v>0</v>
      </c>
      <c r="J587" s="1607">
        <v>0</v>
      </c>
      <c r="K587" s="584">
        <v>0</v>
      </c>
      <c r="L587" s="1379">
        <f>I587+J587+K587</f>
        <v>0</v>
      </c>
      <c r="M587" s="7" t="str">
        <f t="shared" si="122"/>
        <v/>
      </c>
      <c r="N587" s="518"/>
    </row>
    <row r="588" spans="1:14" s="17" customFormat="1" ht="36" hidden="1" customHeight="1">
      <c r="A588" s="43">
        <v>567</v>
      </c>
      <c r="B588" s="181"/>
      <c r="C588" s="631">
        <v>9603</v>
      </c>
      <c r="D588" s="646" t="s">
        <v>952</v>
      </c>
      <c r="E588" s="1381">
        <f t="shared" si="124"/>
        <v>0</v>
      </c>
      <c r="F588" s="1607">
        <v>0</v>
      </c>
      <c r="G588" s="1607">
        <v>0</v>
      </c>
      <c r="H588" s="585">
        <v>0</v>
      </c>
      <c r="I588" s="1607">
        <v>0</v>
      </c>
      <c r="J588" s="1607">
        <v>0</v>
      </c>
      <c r="K588" s="585">
        <v>0</v>
      </c>
      <c r="L588" s="1381">
        <f>I588+J588+K588</f>
        <v>0</v>
      </c>
      <c r="M588" s="7" t="str">
        <f t="shared" si="122"/>
        <v/>
      </c>
      <c r="N588" s="518"/>
    </row>
    <row r="589" spans="1:14" s="17" customFormat="1" ht="30.75" hidden="1" customHeight="1">
      <c r="A589" s="43">
        <v>568</v>
      </c>
      <c r="B589" s="181"/>
      <c r="C589" s="452">
        <v>9607</v>
      </c>
      <c r="D589" s="647" t="s">
        <v>953</v>
      </c>
      <c r="E589" s="1382">
        <f t="shared" si="124"/>
        <v>0</v>
      </c>
      <c r="F589" s="1607">
        <v>0</v>
      </c>
      <c r="G589" s="1607">
        <v>0</v>
      </c>
      <c r="H589" s="585">
        <v>0</v>
      </c>
      <c r="I589" s="1607">
        <v>0</v>
      </c>
      <c r="J589" s="1607">
        <v>0</v>
      </c>
      <c r="K589" s="585">
        <v>0</v>
      </c>
      <c r="L589" s="1382">
        <f>I589+J589+K589</f>
        <v>0</v>
      </c>
      <c r="M589" s="7" t="str">
        <f t="shared" ref="M589:M596" si="131">(IF($E589&lt;&gt;0,$M$2,IF($L589&lt;&gt;0,$M$2,"")))</f>
        <v/>
      </c>
      <c r="N589" s="518"/>
    </row>
    <row r="590" spans="1:14" s="17" customFormat="1" ht="18.75" hidden="1" customHeight="1">
      <c r="A590" s="43">
        <v>569</v>
      </c>
      <c r="B590" s="181"/>
      <c r="C590" s="481">
        <v>9609</v>
      </c>
      <c r="D590" s="648" t="s">
        <v>954</v>
      </c>
      <c r="E590" s="1383">
        <f t="shared" si="124"/>
        <v>0</v>
      </c>
      <c r="F590" s="1607">
        <v>0</v>
      </c>
      <c r="G590" s="1607">
        <v>0</v>
      </c>
      <c r="H590" s="586">
        <v>0</v>
      </c>
      <c r="I590" s="1607">
        <v>0</v>
      </c>
      <c r="J590" s="1607">
        <v>0</v>
      </c>
      <c r="K590" s="586">
        <v>0</v>
      </c>
      <c r="L590" s="1383">
        <f>I590+J590+K590</f>
        <v>0</v>
      </c>
      <c r="M590" s="7" t="str">
        <f t="shared" si="131"/>
        <v/>
      </c>
      <c r="N590" s="518"/>
    </row>
    <row r="591" spans="1:14" s="15" customFormat="1" ht="18" hidden="1" customHeight="1">
      <c r="A591" s="39">
        <v>575</v>
      </c>
      <c r="B591" s="577">
        <v>9800</v>
      </c>
      <c r="C591" s="1813" t="s">
        <v>827</v>
      </c>
      <c r="D591" s="1802"/>
      <c r="E591" s="578">
        <f t="shared" ref="E591:L591" si="132">SUM(E592:E596)</f>
        <v>0</v>
      </c>
      <c r="F591" s="587">
        <f t="shared" si="132"/>
        <v>0</v>
      </c>
      <c r="G591" s="580">
        <f t="shared" si="132"/>
        <v>0</v>
      </c>
      <c r="H591" s="581">
        <f>SUM(H592:H596)</f>
        <v>0</v>
      </c>
      <c r="I591" s="587">
        <f t="shared" si="132"/>
        <v>0</v>
      </c>
      <c r="J591" s="580">
        <f t="shared" si="132"/>
        <v>0</v>
      </c>
      <c r="K591" s="581">
        <f t="shared" si="132"/>
        <v>0</v>
      </c>
      <c r="L591" s="578">
        <f t="shared" si="132"/>
        <v>0</v>
      </c>
      <c r="M591" s="7" t="str">
        <f t="shared" si="131"/>
        <v/>
      </c>
      <c r="N591" s="518"/>
    </row>
    <row r="592" spans="1:14" ht="18.75" hidden="1" customHeight="1">
      <c r="A592" s="36">
        <v>580</v>
      </c>
      <c r="B592" s="582"/>
      <c r="C592" s="150">
        <v>9810</v>
      </c>
      <c r="D592" s="187" t="s">
        <v>804</v>
      </c>
      <c r="E592" s="649">
        <f t="shared" si="124"/>
        <v>0</v>
      </c>
      <c r="F592" s="152"/>
      <c r="G592" s="153"/>
      <c r="H592" s="584">
        <v>0</v>
      </c>
      <c r="I592" s="152"/>
      <c r="J592" s="153"/>
      <c r="K592" s="584">
        <v>0</v>
      </c>
      <c r="L592" s="1379">
        <f>I592+J592+K592</f>
        <v>0</v>
      </c>
      <c r="M592" s="7" t="str">
        <f t="shared" si="131"/>
        <v/>
      </c>
      <c r="N592" s="518"/>
    </row>
    <row r="593" spans="1:241" ht="18.75" hidden="1" customHeight="1">
      <c r="A593" s="36">
        <v>585</v>
      </c>
      <c r="B593" s="582"/>
      <c r="C593" s="156">
        <v>9820</v>
      </c>
      <c r="D593" s="157" t="s">
        <v>805</v>
      </c>
      <c r="E593" s="650">
        <f t="shared" si="124"/>
        <v>0</v>
      </c>
      <c r="F593" s="158"/>
      <c r="G593" s="159"/>
      <c r="H593" s="585">
        <v>0</v>
      </c>
      <c r="I593" s="158"/>
      <c r="J593" s="159"/>
      <c r="K593" s="585">
        <v>0</v>
      </c>
      <c r="L593" s="1380">
        <f>I593+J593+K593</f>
        <v>0</v>
      </c>
      <c r="M593" s="7" t="str">
        <f t="shared" si="131"/>
        <v/>
      </c>
      <c r="N593" s="518"/>
    </row>
    <row r="594" spans="1:241" ht="18.75" hidden="1" customHeight="1">
      <c r="A594" s="36">
        <v>590</v>
      </c>
      <c r="B594" s="582"/>
      <c r="C594" s="156">
        <v>9830</v>
      </c>
      <c r="D594" s="157" t="s">
        <v>806</v>
      </c>
      <c r="E594" s="650">
        <f t="shared" si="124"/>
        <v>0</v>
      </c>
      <c r="F594" s="158"/>
      <c r="G594" s="159"/>
      <c r="H594" s="585">
        <v>0</v>
      </c>
      <c r="I594" s="158"/>
      <c r="J594" s="159"/>
      <c r="K594" s="585">
        <v>0</v>
      </c>
      <c r="L594" s="1380">
        <f>I594+J594+K594</f>
        <v>0</v>
      </c>
      <c r="M594" s="7" t="str">
        <f t="shared" si="131"/>
        <v/>
      </c>
      <c r="N594" s="518"/>
    </row>
    <row r="595" spans="1:241" ht="18.75" hidden="1" customHeight="1">
      <c r="A595" s="23">
        <v>600</v>
      </c>
      <c r="B595" s="582"/>
      <c r="C595" s="162">
        <v>9850</v>
      </c>
      <c r="D595" s="182" t="s">
        <v>807</v>
      </c>
      <c r="E595" s="651">
        <f t="shared" si="124"/>
        <v>0</v>
      </c>
      <c r="F595" s="164"/>
      <c r="G595" s="159"/>
      <c r="H595" s="597">
        <v>0</v>
      </c>
      <c r="I595" s="164"/>
      <c r="J595" s="159"/>
      <c r="K595" s="597">
        <v>0</v>
      </c>
      <c r="L595" s="1392">
        <f>I595+J595+K595</f>
        <v>0</v>
      </c>
      <c r="M595" s="7" t="str">
        <f t="shared" si="131"/>
        <v/>
      </c>
      <c r="N595" s="518"/>
    </row>
    <row r="596" spans="1:241" ht="33" hidden="1" customHeight="1">
      <c r="A596" s="23">
        <v>605</v>
      </c>
      <c r="B596" s="652"/>
      <c r="C596" s="653">
        <v>9890</v>
      </c>
      <c r="D596" s="654" t="s">
        <v>828</v>
      </c>
      <c r="E596" s="1402">
        <f>F596+G596+H596</f>
        <v>0</v>
      </c>
      <c r="F596" s="655">
        <v>0</v>
      </c>
      <c r="G596" s="656">
        <v>0</v>
      </c>
      <c r="H596" s="657">
        <v>0</v>
      </c>
      <c r="I596" s="1468">
        <v>0</v>
      </c>
      <c r="J596" s="1469">
        <v>0</v>
      </c>
      <c r="K596" s="658">
        <v>0</v>
      </c>
      <c r="L596" s="1402">
        <f>I596+J596+K596</f>
        <v>0</v>
      </c>
      <c r="M596" s="7" t="str">
        <f t="shared" si="131"/>
        <v/>
      </c>
      <c r="N596" s="518"/>
    </row>
    <row r="597" spans="1:241" ht="20.25" customHeight="1" thickBot="1">
      <c r="A597" s="23">
        <v>610</v>
      </c>
      <c r="B597" s="659" t="s">
        <v>901</v>
      </c>
      <c r="C597" s="660" t="s">
        <v>735</v>
      </c>
      <c r="D597" s="661" t="s">
        <v>955</v>
      </c>
      <c r="E597" s="662">
        <f t="shared" ref="E597:L597" si="133">SUM(E461,E465,E468,E471,E481,E497,E502,E503,E512,E516,E521,E478,E524,E531,E535,E536,E541,E544,E566,E586,E591)</f>
        <v>0</v>
      </c>
      <c r="F597" s="663">
        <f t="shared" si="133"/>
        <v>0</v>
      </c>
      <c r="G597" s="664">
        <f t="shared" si="133"/>
        <v>0</v>
      </c>
      <c r="H597" s="665">
        <f t="shared" si="133"/>
        <v>0</v>
      </c>
      <c r="I597" s="663">
        <f t="shared" si="133"/>
        <v>0</v>
      </c>
      <c r="J597" s="664">
        <f t="shared" si="133"/>
        <v>0</v>
      </c>
      <c r="K597" s="666">
        <f t="shared" si="133"/>
        <v>0</v>
      </c>
      <c r="L597" s="662">
        <f t="shared" si="133"/>
        <v>0</v>
      </c>
      <c r="M597" s="7">
        <v>1</v>
      </c>
      <c r="N597" s="518"/>
    </row>
    <row r="598" spans="1:241" ht="16.2" thickTop="1">
      <c r="A598" s="23"/>
      <c r="B598" s="228"/>
      <c r="C598" s="228"/>
      <c r="D598" s="557">
        <f>+IF(+SUM(E598:J598)=0,0,"Контрола: дефицит/излишък = финансиране с обратен знак (V. + VІ. = 0)")</f>
        <v>0</v>
      </c>
      <c r="E598" s="667">
        <f>E597+E445</f>
        <v>0</v>
      </c>
      <c r="F598" s="668"/>
      <c r="G598" s="668"/>
      <c r="H598" s="668"/>
      <c r="I598" s="667"/>
      <c r="J598" s="668"/>
      <c r="K598" s="668"/>
      <c r="L598" s="668">
        <f>L597+L445</f>
        <v>0</v>
      </c>
      <c r="M598" s="7">
        <v>1</v>
      </c>
      <c r="N598" s="518"/>
    </row>
    <row r="599" spans="1:241">
      <c r="A599" s="23"/>
      <c r="B599" s="391"/>
      <c r="C599" s="550"/>
      <c r="D599" s="218"/>
      <c r="E599" s="218"/>
      <c r="F599" s="218"/>
      <c r="G599" s="228"/>
      <c r="H599" s="228"/>
      <c r="I599" s="228"/>
      <c r="J599" s="228"/>
      <c r="K599" s="103"/>
      <c r="L599" s="228"/>
      <c r="M599" s="7">
        <v>1</v>
      </c>
      <c r="N599" s="518"/>
    </row>
    <row r="600" spans="1:241" ht="25.5" customHeight="1">
      <c r="A600" s="23"/>
      <c r="B600" s="391"/>
      <c r="C600" s="6"/>
      <c r="D600" s="229"/>
      <c r="E600" s="59"/>
      <c r="F600" s="59" t="s">
        <v>870</v>
      </c>
      <c r="G600" s="1795"/>
      <c r="H600" s="1796"/>
      <c r="I600" s="1796"/>
      <c r="J600" s="1797"/>
      <c r="K600" s="103"/>
      <c r="L600" s="228"/>
      <c r="M600" s="7">
        <v>1</v>
      </c>
      <c r="N600" s="518"/>
    </row>
    <row r="601" spans="1:241" ht="18.75" customHeight="1">
      <c r="A601" s="23"/>
      <c r="B601" s="391"/>
      <c r="C601" s="550"/>
      <c r="D601" s="229"/>
      <c r="E601" s="228"/>
      <c r="F601" s="550"/>
      <c r="G601" s="1783" t="s">
        <v>871</v>
      </c>
      <c r="H601" s="1783"/>
      <c r="I601" s="1783"/>
      <c r="J601" s="1783"/>
      <c r="K601" s="103"/>
      <c r="L601" s="228"/>
      <c r="M601" s="7">
        <v>1</v>
      </c>
      <c r="N601" s="518"/>
    </row>
    <row r="602" spans="1:241" ht="6.75" customHeight="1">
      <c r="A602" s="23"/>
      <c r="B602" s="391"/>
      <c r="C602" s="550"/>
      <c r="D602" s="229"/>
      <c r="E602" s="228"/>
      <c r="F602" s="550"/>
      <c r="G602" s="218"/>
      <c r="H602" s="218"/>
      <c r="I602" s="218"/>
      <c r="J602" s="218"/>
      <c r="K602" s="103"/>
      <c r="L602" s="228"/>
      <c r="M602" s="7">
        <v>1</v>
      </c>
      <c r="N602" s="518"/>
    </row>
    <row r="603" spans="1:241" ht="25.5" customHeight="1">
      <c r="A603" s="23"/>
      <c r="B603" s="391"/>
      <c r="C603" s="669" t="s">
        <v>872</v>
      </c>
      <c r="D603" s="670"/>
      <c r="E603" s="671"/>
      <c r="F603" s="218" t="s">
        <v>873</v>
      </c>
      <c r="G603" s="1798"/>
      <c r="H603" s="1799"/>
      <c r="I603" s="1799"/>
      <c r="J603" s="1800"/>
      <c r="K603" s="103"/>
      <c r="L603" s="228"/>
      <c r="M603" s="7">
        <v>1</v>
      </c>
      <c r="N603" s="518"/>
    </row>
    <row r="604" spans="1:241" ht="21.75" customHeight="1">
      <c r="A604" s="23"/>
      <c r="B604" s="1781" t="s">
        <v>874</v>
      </c>
      <c r="C604" s="1782"/>
      <c r="D604" s="672" t="s">
        <v>875</v>
      </c>
      <c r="E604" s="673"/>
      <c r="F604" s="674"/>
      <c r="G604" s="1783" t="s">
        <v>871</v>
      </c>
      <c r="H604" s="1783"/>
      <c r="I604" s="1783"/>
      <c r="J604" s="1783"/>
      <c r="K604" s="103"/>
      <c r="L604" s="228"/>
      <c r="M604" s="7">
        <v>1</v>
      </c>
      <c r="N604" s="518"/>
    </row>
    <row r="605" spans="1:241" ht="24.75" customHeight="1">
      <c r="A605" s="36"/>
      <c r="B605" s="1784"/>
      <c r="C605" s="1785"/>
      <c r="D605" s="675" t="s">
        <v>876</v>
      </c>
      <c r="E605" s="676"/>
      <c r="F605" s="677"/>
      <c r="G605" s="678" t="s">
        <v>877</v>
      </c>
      <c r="H605" s="1786"/>
      <c r="I605" s="1787"/>
      <c r="J605" s="1788"/>
      <c r="K605" s="103"/>
      <c r="L605" s="228"/>
      <c r="M605" s="7">
        <v>1</v>
      </c>
      <c r="N605" s="518"/>
    </row>
    <row r="606" spans="1:241" s="9" customFormat="1" ht="6" customHeight="1">
      <c r="A606" s="60"/>
      <c r="B606" s="228"/>
      <c r="C606" s="228"/>
      <c r="D606" s="391"/>
      <c r="E606" s="228"/>
      <c r="F606" s="228"/>
      <c r="G606" s="228"/>
      <c r="H606" s="228"/>
      <c r="I606" s="228"/>
      <c r="J606" s="228"/>
      <c r="K606" s="103"/>
      <c r="L606" s="228"/>
      <c r="M606" s="7">
        <v>1</v>
      </c>
      <c r="N606" s="518"/>
      <c r="O606" s="685"/>
      <c r="P606" s="685"/>
      <c r="Q606" s="685"/>
      <c r="R606" s="685"/>
      <c r="S606" s="685"/>
      <c r="T606" s="685"/>
      <c r="U606" s="685"/>
      <c r="V606" s="685"/>
      <c r="W606" s="685"/>
      <c r="X606" s="685"/>
      <c r="Y606" s="685"/>
      <c r="Z606" s="685"/>
      <c r="AA606" s="685"/>
      <c r="AB606" s="685"/>
      <c r="AC606" s="685"/>
      <c r="AD606" s="685"/>
      <c r="AE606" s="685"/>
      <c r="AF606" s="685"/>
      <c r="AG606" s="685"/>
      <c r="AH606" s="685"/>
      <c r="AI606" s="685"/>
      <c r="AJ606" s="685"/>
      <c r="AK606" s="685"/>
      <c r="AL606" s="685"/>
      <c r="AM606" s="685"/>
      <c r="AN606" s="685"/>
      <c r="AO606" s="685"/>
      <c r="AP606" s="685"/>
      <c r="AQ606" s="685"/>
      <c r="AR606" s="685"/>
      <c r="AS606" s="685"/>
      <c r="AT606" s="685"/>
      <c r="AU606" s="685"/>
      <c r="AV606" s="685"/>
      <c r="AW606" s="685"/>
      <c r="AX606" s="685"/>
      <c r="AY606" s="685"/>
      <c r="AZ606" s="685"/>
      <c r="BA606" s="685"/>
      <c r="BB606" s="685"/>
      <c r="BC606" s="685"/>
      <c r="BD606" s="685"/>
      <c r="BE606" s="685"/>
      <c r="BF606" s="685"/>
      <c r="BG606" s="685"/>
      <c r="BH606" s="685"/>
      <c r="BI606" s="685"/>
      <c r="BJ606" s="685"/>
      <c r="BK606" s="685"/>
      <c r="BL606" s="685"/>
      <c r="BM606" s="685"/>
      <c r="BN606" s="685"/>
      <c r="BO606" s="685"/>
      <c r="BP606" s="685"/>
      <c r="BQ606" s="685"/>
      <c r="BR606" s="685"/>
      <c r="BS606" s="685"/>
      <c r="BT606" s="685"/>
      <c r="BU606" s="685"/>
      <c r="BV606" s="685"/>
      <c r="BW606" s="685"/>
      <c r="BX606" s="685"/>
      <c r="BY606" s="685"/>
      <c r="BZ606" s="685"/>
      <c r="CA606" s="685"/>
      <c r="CB606" s="685"/>
      <c r="CC606" s="685"/>
      <c r="CD606" s="685"/>
      <c r="CE606" s="685"/>
      <c r="CF606" s="685"/>
      <c r="CG606" s="685"/>
      <c r="CH606" s="685"/>
      <c r="CI606" s="685"/>
      <c r="CJ606" s="685"/>
      <c r="CK606" s="685"/>
      <c r="CL606" s="685"/>
      <c r="CM606" s="685"/>
      <c r="CN606" s="685"/>
      <c r="CO606" s="685"/>
      <c r="CP606" s="685"/>
      <c r="CQ606" s="685"/>
      <c r="CR606" s="685"/>
      <c r="CS606" s="685"/>
      <c r="CT606" s="685"/>
      <c r="CU606" s="685"/>
      <c r="CV606" s="685"/>
      <c r="CW606" s="685"/>
      <c r="CX606" s="685"/>
      <c r="CY606" s="685"/>
      <c r="CZ606" s="685"/>
      <c r="DA606" s="685"/>
      <c r="DB606" s="685"/>
      <c r="DC606" s="685"/>
      <c r="DD606" s="685"/>
      <c r="DE606" s="685"/>
      <c r="DF606" s="685"/>
      <c r="DG606" s="685"/>
      <c r="DH606" s="685"/>
      <c r="DI606" s="685"/>
      <c r="DJ606" s="685"/>
      <c r="DK606" s="685"/>
      <c r="DL606" s="685"/>
      <c r="DM606" s="685"/>
      <c r="DN606" s="685"/>
      <c r="DO606" s="685"/>
      <c r="DP606" s="685"/>
      <c r="DQ606" s="685"/>
      <c r="DR606" s="685"/>
      <c r="DS606" s="685"/>
      <c r="DT606" s="685"/>
      <c r="DU606" s="685"/>
      <c r="DV606" s="685"/>
      <c r="DW606" s="685"/>
      <c r="DX606" s="685"/>
      <c r="DY606" s="685"/>
      <c r="DZ606" s="685"/>
      <c r="EA606" s="685"/>
      <c r="EB606" s="685"/>
      <c r="EC606" s="685"/>
      <c r="ED606" s="685"/>
      <c r="EE606" s="685"/>
      <c r="EF606" s="685"/>
      <c r="EG606" s="685"/>
      <c r="EH606" s="685"/>
      <c r="EI606" s="685"/>
      <c r="EJ606" s="685"/>
      <c r="EK606" s="685"/>
      <c r="EL606" s="685"/>
      <c r="EM606" s="685"/>
      <c r="EN606" s="685"/>
      <c r="EO606" s="685"/>
      <c r="EP606" s="685"/>
      <c r="EQ606" s="685"/>
      <c r="ER606" s="685"/>
      <c r="ES606" s="685"/>
      <c r="ET606" s="685"/>
      <c r="EU606" s="685"/>
      <c r="EV606" s="685"/>
      <c r="EW606" s="685"/>
      <c r="EX606" s="685"/>
      <c r="EY606" s="685"/>
      <c r="EZ606" s="685"/>
      <c r="FA606" s="685"/>
      <c r="FB606" s="685"/>
      <c r="FC606" s="685"/>
      <c r="FD606" s="685"/>
      <c r="FE606" s="685"/>
      <c r="FF606" s="685"/>
      <c r="FG606" s="685"/>
      <c r="FH606" s="685"/>
      <c r="FI606" s="685"/>
      <c r="FJ606" s="685"/>
      <c r="FK606" s="685"/>
      <c r="FL606" s="685"/>
      <c r="FM606" s="685"/>
      <c r="FN606" s="685"/>
      <c r="FO606" s="685"/>
      <c r="FP606" s="685"/>
      <c r="FQ606" s="685"/>
      <c r="FR606" s="685"/>
      <c r="FS606" s="685"/>
      <c r="FT606" s="685"/>
      <c r="FU606" s="685"/>
      <c r="FV606" s="685"/>
      <c r="FW606" s="685"/>
      <c r="FX606" s="685"/>
      <c r="FY606" s="685"/>
      <c r="FZ606" s="685"/>
      <c r="GA606" s="685"/>
      <c r="GB606" s="685"/>
      <c r="GC606" s="685"/>
      <c r="GD606" s="685"/>
      <c r="GE606" s="685"/>
      <c r="GF606" s="685"/>
      <c r="GG606" s="685"/>
      <c r="GH606" s="685"/>
      <c r="GI606" s="685"/>
      <c r="GJ606" s="685"/>
      <c r="GK606" s="685"/>
      <c r="GL606" s="685"/>
      <c r="GM606" s="685"/>
      <c r="GN606" s="685"/>
      <c r="GO606" s="685"/>
      <c r="GP606" s="685"/>
      <c r="GQ606" s="685"/>
      <c r="GR606" s="685"/>
      <c r="GS606" s="685"/>
      <c r="GT606" s="685"/>
      <c r="GU606" s="685"/>
      <c r="GV606" s="685"/>
      <c r="GW606" s="685"/>
      <c r="GX606" s="685"/>
      <c r="GY606" s="685"/>
      <c r="GZ606" s="685"/>
      <c r="HA606" s="685"/>
      <c r="HB606" s="685"/>
      <c r="HC606" s="685"/>
      <c r="HD606" s="685"/>
      <c r="HE606" s="685"/>
      <c r="HF606" s="685"/>
      <c r="HG606" s="685"/>
      <c r="HH606" s="685"/>
      <c r="HI606" s="685"/>
      <c r="HJ606" s="685"/>
      <c r="HK606" s="685"/>
      <c r="HL606" s="685"/>
      <c r="HM606" s="685"/>
      <c r="HN606" s="685"/>
      <c r="HO606" s="685"/>
      <c r="HP606" s="685"/>
      <c r="HQ606" s="685"/>
      <c r="HR606" s="685"/>
      <c r="HS606" s="685"/>
      <c r="HT606" s="685"/>
      <c r="HU606" s="685"/>
      <c r="HV606" s="685"/>
      <c r="HW606" s="685"/>
      <c r="HX606" s="685"/>
      <c r="HY606" s="685"/>
      <c r="HZ606" s="685"/>
      <c r="IA606" s="685"/>
      <c r="IB606" s="685"/>
      <c r="IC606" s="685"/>
      <c r="ID606" s="685"/>
      <c r="IE606" s="685"/>
      <c r="IF606" s="685"/>
      <c r="IG606" s="685"/>
    </row>
    <row r="607" spans="1:241" ht="21" hidden="1" customHeight="1">
      <c r="B607" s="679"/>
      <c r="C607" s="679"/>
      <c r="D607" s="680"/>
      <c r="E607" s="679"/>
      <c r="F607" s="679"/>
      <c r="G607" s="678" t="s">
        <v>878</v>
      </c>
      <c r="H607" s="1786"/>
      <c r="I607" s="1787"/>
      <c r="J607" s="1788"/>
      <c r="K607" s="223"/>
      <c r="L607" s="237"/>
      <c r="M607" s="7" t="e">
        <f>(IF(#REF!&lt;&gt;0,$M$2,IF(#REF!&lt;&gt;0,$M$2,"")))</f>
        <v>#REF!</v>
      </c>
      <c r="N607" s="518"/>
    </row>
    <row r="608" spans="1:241" hidden="1">
      <c r="B608" s="681"/>
      <c r="C608" s="681"/>
      <c r="D608" s="682"/>
      <c r="E608" s="681"/>
      <c r="F608" s="681"/>
      <c r="G608" s="681"/>
      <c r="H608" s="681"/>
      <c r="I608" s="681"/>
      <c r="J608" s="681"/>
      <c r="K608" s="681"/>
      <c r="L608" s="681"/>
      <c r="M608" s="681"/>
      <c r="N608" s="681"/>
    </row>
    <row r="609" spans="2:14" hidden="1">
      <c r="B609" s="108"/>
      <c r="C609" s="108"/>
      <c r="D609" s="683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</row>
    <row r="610" spans="2:14" hidden="1">
      <c r="N610" s="2"/>
    </row>
    <row r="611" spans="2:14" hidden="1">
      <c r="N611" s="2"/>
    </row>
    <row r="612" spans="2:14" hidden="1">
      <c r="N612" s="2"/>
    </row>
    <row r="613" spans="2:14" hidden="1">
      <c r="N613" s="2"/>
    </row>
    <row r="614" spans="2:14" hidden="1">
      <c r="N614" s="2"/>
    </row>
    <row r="615" spans="2:14" hidden="1">
      <c r="N615" s="2"/>
    </row>
    <row r="616" spans="2:14" hidden="1">
      <c r="N616" s="2"/>
    </row>
    <row r="617" spans="2:14" hidden="1"/>
    <row r="618" spans="2:14" hidden="1"/>
    <row r="619" spans="2:14">
      <c r="B619" s="6"/>
      <c r="C619" s="6"/>
      <c r="D619" s="521"/>
      <c r="E619" s="38"/>
      <c r="F619" s="38"/>
      <c r="G619" s="38"/>
      <c r="H619" s="38"/>
      <c r="I619" s="38"/>
      <c r="J619" s="38"/>
      <c r="K619" s="38"/>
      <c r="L619" s="38"/>
      <c r="M619" s="7">
        <f>(IF($E752&lt;&gt;0,$M$2,IF($L752&lt;&gt;0,$M$2,"")))</f>
        <v>1</v>
      </c>
    </row>
    <row r="620" spans="2:14">
      <c r="B620" s="6"/>
      <c r="C620" s="1365"/>
      <c r="D620" s="1366"/>
      <c r="E620" s="38"/>
      <c r="F620" s="38"/>
      <c r="G620" s="38"/>
      <c r="H620" s="38"/>
      <c r="I620" s="38"/>
      <c r="J620" s="38"/>
      <c r="K620" s="38"/>
      <c r="L620" s="38"/>
      <c r="M620" s="7">
        <f>(IF($E752&lt;&gt;0,$M$2,IF($L752&lt;&gt;0,$M$2,"")))</f>
        <v>1</v>
      </c>
    </row>
    <row r="621" spans="2:14">
      <c r="B621" s="1749" t="str">
        <f>$B$7</f>
        <v>ОТЧЕТНИ ДАННИ ПО ЕБК ЗА ИЗПЪЛНЕНИЕТО НА БЮДЖЕТА</v>
      </c>
      <c r="C621" s="1750"/>
      <c r="D621" s="1750"/>
      <c r="E621" s="242"/>
      <c r="F621" s="242"/>
      <c r="G621" s="237"/>
      <c r="H621" s="237"/>
      <c r="I621" s="237"/>
      <c r="J621" s="237"/>
      <c r="K621" s="237"/>
      <c r="L621" s="237"/>
      <c r="M621" s="7">
        <f>(IF($E752&lt;&gt;0,$M$2,IF($L752&lt;&gt;0,$M$2,"")))</f>
        <v>1</v>
      </c>
    </row>
    <row r="622" spans="2:14">
      <c r="B622" s="228"/>
      <c r="C622" s="391"/>
      <c r="D622" s="400"/>
      <c r="E622" s="406" t="s">
        <v>460</v>
      </c>
      <c r="F622" s="406" t="s">
        <v>829</v>
      </c>
      <c r="G622" s="237"/>
      <c r="H622" s="1362" t="s">
        <v>1246</v>
      </c>
      <c r="I622" s="1363"/>
      <c r="J622" s="1364"/>
      <c r="K622" s="237"/>
      <c r="L622" s="237"/>
      <c r="M622" s="7">
        <f>(IF($E752&lt;&gt;0,$M$2,IF($L752&lt;&gt;0,$M$2,"")))</f>
        <v>1</v>
      </c>
    </row>
    <row r="623" spans="2:14" ht="17.399999999999999">
      <c r="B623" s="1751" t="str">
        <f>$B$9</f>
        <v>ДГ КАЛИНКА КВ.РУДНИК</v>
      </c>
      <c r="C623" s="1752"/>
      <c r="D623" s="1753"/>
      <c r="E623" s="115">
        <f>$E$9</f>
        <v>44197</v>
      </c>
      <c r="F623" s="226">
        <f>$F$9</f>
        <v>44561</v>
      </c>
      <c r="G623" s="237"/>
      <c r="H623" s="237"/>
      <c r="I623" s="237"/>
      <c r="J623" s="237"/>
      <c r="K623" s="237"/>
      <c r="L623" s="237"/>
      <c r="M623" s="7">
        <f>(IF($E752&lt;&gt;0,$M$2,IF($L752&lt;&gt;0,$M$2,"")))</f>
        <v>1</v>
      </c>
    </row>
    <row r="624" spans="2:14">
      <c r="B624" s="227" t="str">
        <f>$B$10</f>
        <v>(наименование на разпоредителя с бюджет)</v>
      </c>
      <c r="C624" s="228"/>
      <c r="D624" s="229"/>
      <c r="E624" s="237"/>
      <c r="F624" s="237"/>
      <c r="G624" s="237"/>
      <c r="H624" s="237"/>
      <c r="I624" s="237"/>
      <c r="J624" s="237"/>
      <c r="K624" s="237"/>
      <c r="L624" s="237"/>
      <c r="M624" s="7">
        <f>(IF($E752&lt;&gt;0,$M$2,IF($L752&lt;&gt;0,$M$2,"")))</f>
        <v>1</v>
      </c>
    </row>
    <row r="625" spans="2:14">
      <c r="B625" s="227"/>
      <c r="C625" s="228"/>
      <c r="D625" s="229"/>
      <c r="E625" s="237"/>
      <c r="F625" s="237"/>
      <c r="G625" s="237"/>
      <c r="H625" s="237"/>
      <c r="I625" s="237"/>
      <c r="J625" s="237"/>
      <c r="K625" s="237"/>
      <c r="L625" s="237"/>
      <c r="M625" s="7">
        <f>(IF($E752&lt;&gt;0,$M$2,IF($L752&lt;&gt;0,$M$2,"")))</f>
        <v>1</v>
      </c>
    </row>
    <row r="626" spans="2:14" ht="18">
      <c r="B626" s="1754" t="str">
        <f>$B$12</f>
        <v xml:space="preserve">Бургас </v>
      </c>
      <c r="C626" s="1755"/>
      <c r="D626" s="1756"/>
      <c r="E626" s="410" t="s">
        <v>884</v>
      </c>
      <c r="F626" s="1360" t="str">
        <f>$F$12</f>
        <v>5202</v>
      </c>
      <c r="G626" s="237"/>
      <c r="H626" s="237"/>
      <c r="I626" s="237"/>
      <c r="J626" s="237"/>
      <c r="K626" s="237"/>
      <c r="L626" s="237"/>
      <c r="M626" s="7">
        <f>(IF($E752&lt;&gt;0,$M$2,IF($L752&lt;&gt;0,$M$2,"")))</f>
        <v>1</v>
      </c>
    </row>
    <row r="627" spans="2:14">
      <c r="B627" s="233" t="str">
        <f>$B$13</f>
        <v>(наименование на първостепенния разпоредител с бюджет)</v>
      </c>
      <c r="C627" s="228"/>
      <c r="D627" s="229"/>
      <c r="E627" s="1361"/>
      <c r="F627" s="242"/>
      <c r="G627" s="237"/>
      <c r="H627" s="237"/>
      <c r="I627" s="237"/>
      <c r="J627" s="237"/>
      <c r="K627" s="237"/>
      <c r="L627" s="237"/>
      <c r="M627" s="7">
        <f>(IF($E752&lt;&gt;0,$M$2,IF($L752&lt;&gt;0,$M$2,"")))</f>
        <v>1</v>
      </c>
    </row>
    <row r="628" spans="2:14" ht="18">
      <c r="B628" s="236"/>
      <c r="C628" s="237"/>
      <c r="D628" s="124" t="s">
        <v>885</v>
      </c>
      <c r="E628" s="238">
        <f>$E$15</f>
        <v>0</v>
      </c>
      <c r="F628" s="414" t="str">
        <f>$F$15</f>
        <v>БЮДЖЕТ</v>
      </c>
      <c r="G628" s="218"/>
      <c r="H628" s="218"/>
      <c r="I628" s="218"/>
      <c r="J628" s="218"/>
      <c r="K628" s="218"/>
      <c r="L628" s="218"/>
      <c r="M628" s="7">
        <f>(IF($E752&lt;&gt;0,$M$2,IF($L752&lt;&gt;0,$M$2,"")))</f>
        <v>1</v>
      </c>
    </row>
    <row r="629" spans="2:14" ht="16.2" thickBot="1">
      <c r="B629" s="228"/>
      <c r="C629" s="391"/>
      <c r="D629" s="400"/>
      <c r="E629" s="237"/>
      <c r="F629" s="409"/>
      <c r="G629" s="409"/>
      <c r="H629" s="409"/>
      <c r="I629" s="409"/>
      <c r="J629" s="409"/>
      <c r="K629" s="409"/>
      <c r="L629" s="1377" t="s">
        <v>461</v>
      </c>
      <c r="M629" s="7">
        <f>(IF($E752&lt;&gt;0,$M$2,IF($L752&lt;&gt;0,$M$2,"")))</f>
        <v>1</v>
      </c>
    </row>
    <row r="630" spans="2:14" ht="17.399999999999999">
      <c r="B630" s="247"/>
      <c r="C630" s="248"/>
      <c r="D630" s="249" t="s">
        <v>707</v>
      </c>
      <c r="E630" s="1757" t="s">
        <v>2071</v>
      </c>
      <c r="F630" s="1758"/>
      <c r="G630" s="1758"/>
      <c r="H630" s="1759"/>
      <c r="I630" s="1760" t="s">
        <v>2072</v>
      </c>
      <c r="J630" s="1761"/>
      <c r="K630" s="1761"/>
      <c r="L630" s="1762"/>
      <c r="M630" s="7">
        <f>(IF($E752&lt;&gt;0,$M$2,IF($L752&lt;&gt;0,$M$2,"")))</f>
        <v>1</v>
      </c>
    </row>
    <row r="631" spans="2:14" ht="47.4" thickBot="1">
      <c r="B631" s="250" t="s">
        <v>62</v>
      </c>
      <c r="C631" s="251" t="s">
        <v>462</v>
      </c>
      <c r="D631" s="252" t="s">
        <v>708</v>
      </c>
      <c r="E631" s="1403" t="str">
        <f>$E$20</f>
        <v>Уточнен план                Общо</v>
      </c>
      <c r="F631" s="1407" t="str">
        <f>$F$20</f>
        <v>държавни дейности</v>
      </c>
      <c r="G631" s="1408" t="str">
        <f>$G$20</f>
        <v>местни дейности</v>
      </c>
      <c r="H631" s="1409" t="str">
        <f>$H$20</f>
        <v>дофинансиране</v>
      </c>
      <c r="I631" s="253" t="str">
        <f>$I$20</f>
        <v>държавни дейности -ОТЧЕТ</v>
      </c>
      <c r="J631" s="254" t="str">
        <f>$J$20</f>
        <v>местни дейности - ОТЧЕТ</v>
      </c>
      <c r="K631" s="255" t="str">
        <f>$K$20</f>
        <v>дофинансиране - ОТЧЕТ</v>
      </c>
      <c r="L631" s="1630" t="str">
        <f>$L$20</f>
        <v>ОТЧЕТ                                    ОБЩО</v>
      </c>
      <c r="M631" s="7">
        <f>(IF($E752&lt;&gt;0,$M$2,IF($L752&lt;&gt;0,$M$2,"")))</f>
        <v>1</v>
      </c>
    </row>
    <row r="632" spans="2:14" ht="18">
      <c r="B632" s="258"/>
      <c r="C632" s="259"/>
      <c r="D632" s="260" t="s">
        <v>737</v>
      </c>
      <c r="E632" s="1454" t="str">
        <f>$E$21</f>
        <v>(1)</v>
      </c>
      <c r="F632" s="143" t="str">
        <f>$F$21</f>
        <v>(2)</v>
      </c>
      <c r="G632" s="144" t="str">
        <f>$G$21</f>
        <v>(3)</v>
      </c>
      <c r="H632" s="145" t="str">
        <f>$H$21</f>
        <v>(4)</v>
      </c>
      <c r="I632" s="261" t="str">
        <f>$I$21</f>
        <v>(5)</v>
      </c>
      <c r="J632" s="262" t="str">
        <f>$J$21</f>
        <v>(6)</v>
      </c>
      <c r="K632" s="263" t="str">
        <f>$K$21</f>
        <v>(7)</v>
      </c>
      <c r="L632" s="264" t="str">
        <f>$L$21</f>
        <v>(8)</v>
      </c>
      <c r="M632" s="7">
        <f>(IF($E752&lt;&gt;0,$M$2,IF($L752&lt;&gt;0,$M$2,"")))</f>
        <v>1</v>
      </c>
    </row>
    <row r="633" spans="2:14">
      <c r="B633" s="1451"/>
      <c r="C633" s="1597" t="e">
        <f>VLOOKUP(D633,OP_LIST2,2,FALSE)</f>
        <v>#N/A</v>
      </c>
      <c r="D633" s="1457"/>
      <c r="E633" s="389"/>
      <c r="F633" s="1441"/>
      <c r="G633" s="1442"/>
      <c r="H633" s="1443"/>
      <c r="I633" s="1441"/>
      <c r="J633" s="1442"/>
      <c r="K633" s="1443"/>
      <c r="L633" s="1440"/>
      <c r="M633" s="7">
        <f>(IF($E752&lt;&gt;0,$M$2,IF($L752&lt;&gt;0,$M$2,"")))</f>
        <v>1</v>
      </c>
    </row>
    <row r="634" spans="2:14">
      <c r="B634" s="1668" t="s">
        <v>2070</v>
      </c>
      <c r="C634" s="1458">
        <f>VLOOKUP(D635,EBK_DEIN2,2,FALSE)</f>
        <v>4437</v>
      </c>
      <c r="D634" s="1457" t="s">
        <v>786</v>
      </c>
      <c r="E634" s="389"/>
      <c r="F634" s="1444"/>
      <c r="G634" s="1445"/>
      <c r="H634" s="1446"/>
      <c r="I634" s="1444"/>
      <c r="J634" s="1445"/>
      <c r="K634" s="1446"/>
      <c r="L634" s="1440"/>
      <c r="M634" s="7">
        <f>(IF($E752&lt;&gt;0,$M$2,IF($L752&lt;&gt;0,$M$2,"")))</f>
        <v>1</v>
      </c>
    </row>
    <row r="635" spans="2:14">
      <c r="B635" s="1450"/>
      <c r="C635" s="1586">
        <f>+C634</f>
        <v>4437</v>
      </c>
      <c r="D635" s="1452" t="s">
        <v>9</v>
      </c>
      <c r="E635" s="389"/>
      <c r="F635" s="1444"/>
      <c r="G635" s="1445"/>
      <c r="H635" s="1446"/>
      <c r="I635" s="1444"/>
      <c r="J635" s="1445"/>
      <c r="K635" s="1446"/>
      <c r="L635" s="1440"/>
      <c r="M635" s="7">
        <f>(IF($E752&lt;&gt;0,$M$2,IF($L752&lt;&gt;0,$M$2,"")))</f>
        <v>1</v>
      </c>
    </row>
    <row r="636" spans="2:14">
      <c r="B636" s="1455"/>
      <c r="C636" s="1453"/>
      <c r="D636" s="1456" t="s">
        <v>709</v>
      </c>
      <c r="E636" s="389"/>
      <c r="F636" s="1447"/>
      <c r="G636" s="1448"/>
      <c r="H636" s="1449"/>
      <c r="I636" s="1447"/>
      <c r="J636" s="1448"/>
      <c r="K636" s="1449"/>
      <c r="L636" s="1440"/>
      <c r="M636" s="7">
        <f>(IF($E752&lt;&gt;0,$M$2,IF($L752&lt;&gt;0,$M$2,"")))</f>
        <v>1</v>
      </c>
    </row>
    <row r="637" spans="2:14" hidden="1">
      <c r="B637" s="272">
        <v>100</v>
      </c>
      <c r="C637" s="1765" t="s">
        <v>738</v>
      </c>
      <c r="D637" s="1766"/>
      <c r="E637" s="273">
        <f t="shared" ref="E637:L637" si="134">SUM(E638:E639)</f>
        <v>0</v>
      </c>
      <c r="F637" s="274">
        <f t="shared" si="134"/>
        <v>0</v>
      </c>
      <c r="G637" s="275">
        <f t="shared" si="134"/>
        <v>0</v>
      </c>
      <c r="H637" s="276">
        <f t="shared" si="134"/>
        <v>0</v>
      </c>
      <c r="I637" s="274">
        <f t="shared" si="134"/>
        <v>0</v>
      </c>
      <c r="J637" s="275">
        <f t="shared" si="134"/>
        <v>0</v>
      </c>
      <c r="K637" s="276">
        <f t="shared" si="134"/>
        <v>0</v>
      </c>
      <c r="L637" s="273">
        <f t="shared" si="134"/>
        <v>0</v>
      </c>
      <c r="M637" s="12" t="str">
        <f t="shared" ref="M637:M668" si="135">(IF($E637&lt;&gt;0,$M$2,IF($L637&lt;&gt;0,$M$2,"")))</f>
        <v/>
      </c>
      <c r="N637" s="13"/>
    </row>
    <row r="638" spans="2:14" ht="16.2" hidden="1">
      <c r="B638" s="278"/>
      <c r="C638" s="279">
        <v>101</v>
      </c>
      <c r="D638" s="280" t="s">
        <v>739</v>
      </c>
      <c r="E638" s="281">
        <f>F638+G638+H638</f>
        <v>0</v>
      </c>
      <c r="F638" s="152"/>
      <c r="G638" s="153"/>
      <c r="H638" s="1418"/>
      <c r="I638" s="152"/>
      <c r="J638" s="153"/>
      <c r="K638" s="1418"/>
      <c r="L638" s="281">
        <f>I638+J638+K638</f>
        <v>0</v>
      </c>
      <c r="M638" s="12" t="str">
        <f t="shared" si="135"/>
        <v/>
      </c>
      <c r="N638" s="13"/>
    </row>
    <row r="639" spans="2:14" ht="16.2" hidden="1">
      <c r="B639" s="278"/>
      <c r="C639" s="285">
        <v>102</v>
      </c>
      <c r="D639" s="286" t="s">
        <v>740</v>
      </c>
      <c r="E639" s="287">
        <f>F639+G639+H639</f>
        <v>0</v>
      </c>
      <c r="F639" s="173"/>
      <c r="G639" s="174"/>
      <c r="H639" s="1421"/>
      <c r="I639" s="173"/>
      <c r="J639" s="174"/>
      <c r="K639" s="1421"/>
      <c r="L639" s="287">
        <f>I639+J639+K639</f>
        <v>0</v>
      </c>
      <c r="M639" s="12" t="str">
        <f t="shared" si="135"/>
        <v/>
      </c>
      <c r="N639" s="13"/>
    </row>
    <row r="640" spans="2:14" hidden="1">
      <c r="B640" s="272">
        <v>200</v>
      </c>
      <c r="C640" s="1767" t="s">
        <v>741</v>
      </c>
      <c r="D640" s="1768"/>
      <c r="E640" s="273">
        <f t="shared" ref="E640:L640" si="136">SUM(E641:E645)</f>
        <v>0</v>
      </c>
      <c r="F640" s="274">
        <f t="shared" si="136"/>
        <v>0</v>
      </c>
      <c r="G640" s="275">
        <f t="shared" si="136"/>
        <v>0</v>
      </c>
      <c r="H640" s="276">
        <f t="shared" si="136"/>
        <v>0</v>
      </c>
      <c r="I640" s="274">
        <f t="shared" si="136"/>
        <v>0</v>
      </c>
      <c r="J640" s="275">
        <f t="shared" si="136"/>
        <v>0</v>
      </c>
      <c r="K640" s="276">
        <f t="shared" si="136"/>
        <v>0</v>
      </c>
      <c r="L640" s="273">
        <f t="shared" si="136"/>
        <v>0</v>
      </c>
      <c r="M640" s="12" t="str">
        <f t="shared" si="135"/>
        <v/>
      </c>
      <c r="N640" s="13"/>
    </row>
    <row r="641" spans="2:14" ht="16.2" hidden="1">
      <c r="B641" s="291"/>
      <c r="C641" s="279">
        <v>201</v>
      </c>
      <c r="D641" s="280" t="s">
        <v>742</v>
      </c>
      <c r="E641" s="281">
        <f>F641+G641+H641</f>
        <v>0</v>
      </c>
      <c r="F641" s="152"/>
      <c r="G641" s="153"/>
      <c r="H641" s="1418"/>
      <c r="I641" s="152"/>
      <c r="J641" s="153"/>
      <c r="K641" s="1418"/>
      <c r="L641" s="281">
        <f>I641+J641+K641</f>
        <v>0</v>
      </c>
      <c r="M641" s="12" t="str">
        <f t="shared" si="135"/>
        <v/>
      </c>
      <c r="N641" s="13"/>
    </row>
    <row r="642" spans="2:14" ht="16.2" hidden="1">
      <c r="B642" s="292"/>
      <c r="C642" s="293">
        <v>202</v>
      </c>
      <c r="D642" s="294" t="s">
        <v>743</v>
      </c>
      <c r="E642" s="295">
        <f>F642+G642+H642</f>
        <v>0</v>
      </c>
      <c r="F642" s="158"/>
      <c r="G642" s="159"/>
      <c r="H642" s="1420"/>
      <c r="I642" s="158"/>
      <c r="J642" s="159"/>
      <c r="K642" s="1420"/>
      <c r="L642" s="295">
        <f>I642+J642+K642</f>
        <v>0</v>
      </c>
      <c r="M642" s="12" t="str">
        <f t="shared" si="135"/>
        <v/>
      </c>
      <c r="N642" s="13"/>
    </row>
    <row r="643" spans="2:14" ht="16.2" hidden="1">
      <c r="B643" s="299"/>
      <c r="C643" s="293">
        <v>205</v>
      </c>
      <c r="D643" s="294" t="s">
        <v>590</v>
      </c>
      <c r="E643" s="295">
        <f>F643+G643+H643</f>
        <v>0</v>
      </c>
      <c r="F643" s="158"/>
      <c r="G643" s="159"/>
      <c r="H643" s="1420"/>
      <c r="I643" s="158"/>
      <c r="J643" s="159"/>
      <c r="K643" s="1420"/>
      <c r="L643" s="295">
        <f>I643+J643+K643</f>
        <v>0</v>
      </c>
      <c r="M643" s="12" t="str">
        <f t="shared" si="135"/>
        <v/>
      </c>
      <c r="N643" s="13"/>
    </row>
    <row r="644" spans="2:14" ht="16.2" hidden="1">
      <c r="B644" s="299"/>
      <c r="C644" s="293">
        <v>208</v>
      </c>
      <c r="D644" s="300" t="s">
        <v>591</v>
      </c>
      <c r="E644" s="295">
        <f>F644+G644+H644</f>
        <v>0</v>
      </c>
      <c r="F644" s="158"/>
      <c r="G644" s="159"/>
      <c r="H644" s="1420"/>
      <c r="I644" s="158"/>
      <c r="J644" s="159"/>
      <c r="K644" s="1420"/>
      <c r="L644" s="295">
        <f>I644+J644+K644</f>
        <v>0</v>
      </c>
      <c r="M644" s="12" t="str">
        <f t="shared" si="135"/>
        <v/>
      </c>
      <c r="N644" s="13"/>
    </row>
    <row r="645" spans="2:14" ht="16.2" hidden="1">
      <c r="B645" s="291"/>
      <c r="C645" s="285">
        <v>209</v>
      </c>
      <c r="D645" s="301" t="s">
        <v>592</v>
      </c>
      <c r="E645" s="287">
        <f>F645+G645+H645</f>
        <v>0</v>
      </c>
      <c r="F645" s="173"/>
      <c r="G645" s="174"/>
      <c r="H645" s="1421"/>
      <c r="I645" s="173"/>
      <c r="J645" s="174"/>
      <c r="K645" s="1421"/>
      <c r="L645" s="287">
        <f>I645+J645+K645</f>
        <v>0</v>
      </c>
      <c r="M645" s="12" t="str">
        <f t="shared" si="135"/>
        <v/>
      </c>
      <c r="N645" s="13"/>
    </row>
    <row r="646" spans="2:14" hidden="1">
      <c r="B646" s="272">
        <v>500</v>
      </c>
      <c r="C646" s="1769" t="s">
        <v>191</v>
      </c>
      <c r="D646" s="1770"/>
      <c r="E646" s="273">
        <f t="shared" ref="E646:L646" si="137">SUM(E647:E653)</f>
        <v>0</v>
      </c>
      <c r="F646" s="274">
        <f t="shared" si="137"/>
        <v>0</v>
      </c>
      <c r="G646" s="275">
        <f t="shared" si="137"/>
        <v>0</v>
      </c>
      <c r="H646" s="276">
        <f t="shared" si="137"/>
        <v>0</v>
      </c>
      <c r="I646" s="274">
        <f t="shared" si="137"/>
        <v>0</v>
      </c>
      <c r="J646" s="275">
        <f t="shared" si="137"/>
        <v>0</v>
      </c>
      <c r="K646" s="276">
        <f t="shared" si="137"/>
        <v>0</v>
      </c>
      <c r="L646" s="273">
        <f t="shared" si="137"/>
        <v>0</v>
      </c>
      <c r="M646" s="12" t="str">
        <f t="shared" si="135"/>
        <v/>
      </c>
      <c r="N646" s="13"/>
    </row>
    <row r="647" spans="2:14" ht="16.2" hidden="1">
      <c r="B647" s="291"/>
      <c r="C647" s="302">
        <v>551</v>
      </c>
      <c r="D647" s="303" t="s">
        <v>192</v>
      </c>
      <c r="E647" s="281">
        <f t="shared" ref="E647:E654" si="138">F647+G647+H647</f>
        <v>0</v>
      </c>
      <c r="F647" s="152"/>
      <c r="G647" s="153"/>
      <c r="H647" s="1418"/>
      <c r="I647" s="152"/>
      <c r="J647" s="153"/>
      <c r="K647" s="1418"/>
      <c r="L647" s="281">
        <f t="shared" ref="L647:L654" si="139">I647+J647+K647</f>
        <v>0</v>
      </c>
      <c r="M647" s="12" t="str">
        <f t="shared" si="135"/>
        <v/>
      </c>
      <c r="N647" s="13"/>
    </row>
    <row r="648" spans="2:14" ht="16.2" hidden="1">
      <c r="B648" s="291"/>
      <c r="C648" s="304">
        <v>552</v>
      </c>
      <c r="D648" s="305" t="s">
        <v>903</v>
      </c>
      <c r="E648" s="295">
        <f t="shared" si="138"/>
        <v>0</v>
      </c>
      <c r="F648" s="158"/>
      <c r="G648" s="159"/>
      <c r="H648" s="1420"/>
      <c r="I648" s="158"/>
      <c r="J648" s="159"/>
      <c r="K648" s="1420"/>
      <c r="L648" s="295">
        <f t="shared" si="139"/>
        <v>0</v>
      </c>
      <c r="M648" s="12" t="str">
        <f t="shared" si="135"/>
        <v/>
      </c>
      <c r="N648" s="13"/>
    </row>
    <row r="649" spans="2:14" ht="16.2" hidden="1">
      <c r="B649" s="306"/>
      <c r="C649" s="304">
        <v>558</v>
      </c>
      <c r="D649" s="307" t="s">
        <v>865</v>
      </c>
      <c r="E649" s="295">
        <f t="shared" si="138"/>
        <v>0</v>
      </c>
      <c r="F649" s="488">
        <v>0</v>
      </c>
      <c r="G649" s="489">
        <v>0</v>
      </c>
      <c r="H649" s="160">
        <v>0</v>
      </c>
      <c r="I649" s="488">
        <v>0</v>
      </c>
      <c r="J649" s="489">
        <v>0</v>
      </c>
      <c r="K649" s="160">
        <v>0</v>
      </c>
      <c r="L649" s="295">
        <f t="shared" si="139"/>
        <v>0</v>
      </c>
      <c r="M649" s="12" t="str">
        <f t="shared" si="135"/>
        <v/>
      </c>
      <c r="N649" s="13"/>
    </row>
    <row r="650" spans="2:14" ht="16.2" hidden="1">
      <c r="B650" s="306"/>
      <c r="C650" s="304">
        <v>560</v>
      </c>
      <c r="D650" s="307" t="s">
        <v>193</v>
      </c>
      <c r="E650" s="295">
        <f t="shared" si="138"/>
        <v>0</v>
      </c>
      <c r="F650" s="158"/>
      <c r="G650" s="159"/>
      <c r="H650" s="1420"/>
      <c r="I650" s="158"/>
      <c r="J650" s="159"/>
      <c r="K650" s="1420"/>
      <c r="L650" s="295">
        <f t="shared" si="139"/>
        <v>0</v>
      </c>
      <c r="M650" s="12" t="str">
        <f t="shared" si="135"/>
        <v/>
      </c>
      <c r="N650" s="13"/>
    </row>
    <row r="651" spans="2:14" ht="16.2" hidden="1">
      <c r="B651" s="306"/>
      <c r="C651" s="304">
        <v>580</v>
      </c>
      <c r="D651" s="305" t="s">
        <v>194</v>
      </c>
      <c r="E651" s="295">
        <f t="shared" si="138"/>
        <v>0</v>
      </c>
      <c r="F651" s="158"/>
      <c r="G651" s="159"/>
      <c r="H651" s="1420"/>
      <c r="I651" s="158"/>
      <c r="J651" s="159"/>
      <c r="K651" s="1420"/>
      <c r="L651" s="295">
        <f t="shared" si="139"/>
        <v>0</v>
      </c>
      <c r="M651" s="12" t="str">
        <f t="shared" si="135"/>
        <v/>
      </c>
      <c r="N651" s="13"/>
    </row>
    <row r="652" spans="2:14" hidden="1">
      <c r="B652" s="291"/>
      <c r="C652" s="304">
        <v>588</v>
      </c>
      <c r="D652" s="305" t="s">
        <v>867</v>
      </c>
      <c r="E652" s="295">
        <f t="shared" si="138"/>
        <v>0</v>
      </c>
      <c r="F652" s="488">
        <v>0</v>
      </c>
      <c r="G652" s="489">
        <v>0</v>
      </c>
      <c r="H652" s="160">
        <v>0</v>
      </c>
      <c r="I652" s="488">
        <v>0</v>
      </c>
      <c r="J652" s="489">
        <v>0</v>
      </c>
      <c r="K652" s="160">
        <v>0</v>
      </c>
      <c r="L652" s="295">
        <f t="shared" si="139"/>
        <v>0</v>
      </c>
      <c r="M652" s="12" t="str">
        <f t="shared" si="135"/>
        <v/>
      </c>
      <c r="N652" s="13"/>
    </row>
    <row r="653" spans="2:14" ht="31.8" hidden="1">
      <c r="B653" s="291"/>
      <c r="C653" s="308">
        <v>590</v>
      </c>
      <c r="D653" s="309" t="s">
        <v>195</v>
      </c>
      <c r="E653" s="287">
        <f t="shared" si="138"/>
        <v>0</v>
      </c>
      <c r="F653" s="173"/>
      <c r="G653" s="174"/>
      <c r="H653" s="1421"/>
      <c r="I653" s="173"/>
      <c r="J653" s="174"/>
      <c r="K653" s="1421"/>
      <c r="L653" s="287">
        <f t="shared" si="139"/>
        <v>0</v>
      </c>
      <c r="M653" s="12" t="str">
        <f t="shared" si="135"/>
        <v/>
      </c>
      <c r="N653" s="13"/>
    </row>
    <row r="654" spans="2:14" hidden="1">
      <c r="B654" s="272">
        <v>800</v>
      </c>
      <c r="C654" s="1771" t="s">
        <v>196</v>
      </c>
      <c r="D654" s="1772"/>
      <c r="E654" s="310">
        <f t="shared" si="138"/>
        <v>0</v>
      </c>
      <c r="F654" s="1422"/>
      <c r="G654" s="1423"/>
      <c r="H654" s="1424"/>
      <c r="I654" s="1422"/>
      <c r="J654" s="1423"/>
      <c r="K654" s="1424"/>
      <c r="L654" s="310">
        <f t="shared" si="139"/>
        <v>0</v>
      </c>
      <c r="M654" s="12" t="str">
        <f t="shared" si="135"/>
        <v/>
      </c>
      <c r="N654" s="13"/>
    </row>
    <row r="655" spans="2:14">
      <c r="B655" s="272">
        <v>1000</v>
      </c>
      <c r="C655" s="1767" t="s">
        <v>197</v>
      </c>
      <c r="D655" s="1768"/>
      <c r="E655" s="310">
        <f t="shared" ref="E655:L655" si="140">SUM(E656:E672)</f>
        <v>255</v>
      </c>
      <c r="F655" s="274">
        <f t="shared" si="140"/>
        <v>255</v>
      </c>
      <c r="G655" s="275">
        <f t="shared" si="140"/>
        <v>0</v>
      </c>
      <c r="H655" s="276">
        <f t="shared" si="140"/>
        <v>0</v>
      </c>
      <c r="I655" s="274">
        <f t="shared" si="140"/>
        <v>255</v>
      </c>
      <c r="J655" s="275">
        <f t="shared" si="140"/>
        <v>0</v>
      </c>
      <c r="K655" s="276">
        <f t="shared" si="140"/>
        <v>0</v>
      </c>
      <c r="L655" s="310">
        <f t="shared" si="140"/>
        <v>255</v>
      </c>
      <c r="M655" s="12">
        <f t="shared" si="135"/>
        <v>1</v>
      </c>
      <c r="N655" s="13"/>
    </row>
    <row r="656" spans="2:14" hidden="1">
      <c r="B656" s="292"/>
      <c r="C656" s="279">
        <v>1011</v>
      </c>
      <c r="D656" s="311" t="s">
        <v>198</v>
      </c>
      <c r="E656" s="281">
        <f t="shared" ref="E656:E672" si="141">F656+G656+H656</f>
        <v>0</v>
      </c>
      <c r="F656" s="152"/>
      <c r="G656" s="153"/>
      <c r="H656" s="1418"/>
      <c r="I656" s="152"/>
      <c r="J656" s="153"/>
      <c r="K656" s="1418"/>
      <c r="L656" s="281">
        <f t="shared" ref="L656:L672" si="142">I656+J656+K656</f>
        <v>0</v>
      </c>
      <c r="M656" s="12" t="str">
        <f t="shared" si="135"/>
        <v/>
      </c>
      <c r="N656" s="13"/>
    </row>
    <row r="657" spans="2:14">
      <c r="B657" s="292"/>
      <c r="C657" s="293">
        <v>1012</v>
      </c>
      <c r="D657" s="294" t="s">
        <v>199</v>
      </c>
      <c r="E657" s="295">
        <f t="shared" si="141"/>
        <v>255</v>
      </c>
      <c r="F657" s="158">
        <v>255</v>
      </c>
      <c r="G657" s="159"/>
      <c r="H657" s="1420"/>
      <c r="I657" s="158">
        <v>255</v>
      </c>
      <c r="J657" s="159"/>
      <c r="K657" s="1420"/>
      <c r="L657" s="295">
        <f t="shared" si="142"/>
        <v>255</v>
      </c>
      <c r="M657" s="12">
        <f t="shared" si="135"/>
        <v>1</v>
      </c>
      <c r="N657" s="13"/>
    </row>
    <row r="658" spans="2:14" hidden="1">
      <c r="B658" s="292"/>
      <c r="C658" s="293">
        <v>1013</v>
      </c>
      <c r="D658" s="294" t="s">
        <v>200</v>
      </c>
      <c r="E658" s="295">
        <f t="shared" si="141"/>
        <v>0</v>
      </c>
      <c r="F658" s="158"/>
      <c r="G658" s="159"/>
      <c r="H658" s="1420"/>
      <c r="I658" s="158"/>
      <c r="J658" s="159"/>
      <c r="K658" s="1420"/>
      <c r="L658" s="295">
        <f t="shared" si="142"/>
        <v>0</v>
      </c>
      <c r="M658" s="12" t="str">
        <f t="shared" si="135"/>
        <v/>
      </c>
      <c r="N658" s="13"/>
    </row>
    <row r="659" spans="2:14" hidden="1">
      <c r="B659" s="292"/>
      <c r="C659" s="293">
        <v>1014</v>
      </c>
      <c r="D659" s="294" t="s">
        <v>201</v>
      </c>
      <c r="E659" s="295">
        <f t="shared" si="141"/>
        <v>0</v>
      </c>
      <c r="F659" s="158"/>
      <c r="G659" s="159"/>
      <c r="H659" s="1420"/>
      <c r="I659" s="158"/>
      <c r="J659" s="159"/>
      <c r="K659" s="1420"/>
      <c r="L659" s="295">
        <f t="shared" si="142"/>
        <v>0</v>
      </c>
      <c r="M659" s="12" t="str">
        <f t="shared" si="135"/>
        <v/>
      </c>
      <c r="N659" s="13"/>
    </row>
    <row r="660" spans="2:14" hidden="1">
      <c r="B660" s="292"/>
      <c r="C660" s="293">
        <v>1015</v>
      </c>
      <c r="D660" s="294" t="s">
        <v>202</v>
      </c>
      <c r="E660" s="295">
        <f t="shared" si="141"/>
        <v>0</v>
      </c>
      <c r="F660" s="158"/>
      <c r="G660" s="159"/>
      <c r="H660" s="1420"/>
      <c r="I660" s="158"/>
      <c r="J660" s="159"/>
      <c r="K660" s="1420"/>
      <c r="L660" s="295">
        <f t="shared" si="142"/>
        <v>0</v>
      </c>
      <c r="M660" s="12" t="str">
        <f t="shared" si="135"/>
        <v/>
      </c>
      <c r="N660" s="13"/>
    </row>
    <row r="661" spans="2:14" hidden="1">
      <c r="B661" s="292"/>
      <c r="C661" s="312">
        <v>1016</v>
      </c>
      <c r="D661" s="313" t="s">
        <v>203</v>
      </c>
      <c r="E661" s="314">
        <f t="shared" si="141"/>
        <v>0</v>
      </c>
      <c r="F661" s="164"/>
      <c r="G661" s="165"/>
      <c r="H661" s="1419"/>
      <c r="I661" s="164"/>
      <c r="J661" s="165"/>
      <c r="K661" s="1419"/>
      <c r="L661" s="314">
        <f t="shared" si="142"/>
        <v>0</v>
      </c>
      <c r="M661" s="12" t="str">
        <f t="shared" si="135"/>
        <v/>
      </c>
      <c r="N661" s="13"/>
    </row>
    <row r="662" spans="2:14" ht="16.2" hidden="1">
      <c r="B662" s="278"/>
      <c r="C662" s="318">
        <v>1020</v>
      </c>
      <c r="D662" s="319" t="s">
        <v>204</v>
      </c>
      <c r="E662" s="320">
        <f t="shared" si="141"/>
        <v>0</v>
      </c>
      <c r="F662" s="454"/>
      <c r="G662" s="455"/>
      <c r="H662" s="1428"/>
      <c r="I662" s="454"/>
      <c r="J662" s="455"/>
      <c r="K662" s="1428"/>
      <c r="L662" s="320">
        <f t="shared" si="142"/>
        <v>0</v>
      </c>
      <c r="M662" s="12" t="str">
        <f t="shared" si="135"/>
        <v/>
      </c>
      <c r="N662" s="13"/>
    </row>
    <row r="663" spans="2:14" hidden="1">
      <c r="B663" s="292"/>
      <c r="C663" s="324">
        <v>1030</v>
      </c>
      <c r="D663" s="325" t="s">
        <v>205</v>
      </c>
      <c r="E663" s="326">
        <f t="shared" si="141"/>
        <v>0</v>
      </c>
      <c r="F663" s="449"/>
      <c r="G663" s="450"/>
      <c r="H663" s="1425"/>
      <c r="I663" s="449"/>
      <c r="J663" s="450"/>
      <c r="K663" s="1425"/>
      <c r="L663" s="326">
        <f t="shared" si="142"/>
        <v>0</v>
      </c>
      <c r="M663" s="12" t="str">
        <f t="shared" si="135"/>
        <v/>
      </c>
      <c r="N663" s="13"/>
    </row>
    <row r="664" spans="2:14" ht="16.2" hidden="1">
      <c r="B664" s="292"/>
      <c r="C664" s="318">
        <v>1051</v>
      </c>
      <c r="D664" s="331" t="s">
        <v>206</v>
      </c>
      <c r="E664" s="320">
        <f t="shared" si="141"/>
        <v>0</v>
      </c>
      <c r="F664" s="454"/>
      <c r="G664" s="455"/>
      <c r="H664" s="1428"/>
      <c r="I664" s="454"/>
      <c r="J664" s="455"/>
      <c r="K664" s="1428"/>
      <c r="L664" s="320">
        <f t="shared" si="142"/>
        <v>0</v>
      </c>
      <c r="M664" s="12" t="str">
        <f t="shared" si="135"/>
        <v/>
      </c>
      <c r="N664" s="13"/>
    </row>
    <row r="665" spans="2:14" ht="16.2" hidden="1">
      <c r="B665" s="292"/>
      <c r="C665" s="293">
        <v>1052</v>
      </c>
      <c r="D665" s="294" t="s">
        <v>207</v>
      </c>
      <c r="E665" s="295">
        <f t="shared" si="141"/>
        <v>0</v>
      </c>
      <c r="F665" s="158"/>
      <c r="G665" s="159"/>
      <c r="H665" s="1420"/>
      <c r="I665" s="158"/>
      <c r="J665" s="159"/>
      <c r="K665" s="1420"/>
      <c r="L665" s="295">
        <f t="shared" si="142"/>
        <v>0</v>
      </c>
      <c r="M665" s="12" t="str">
        <f t="shared" si="135"/>
        <v/>
      </c>
      <c r="N665" s="13"/>
    </row>
    <row r="666" spans="2:14" ht="16.2" hidden="1">
      <c r="B666" s="292"/>
      <c r="C666" s="324">
        <v>1053</v>
      </c>
      <c r="D666" s="325" t="s">
        <v>868</v>
      </c>
      <c r="E666" s="326">
        <f t="shared" si="141"/>
        <v>0</v>
      </c>
      <c r="F666" s="449"/>
      <c r="G666" s="450"/>
      <c r="H666" s="1425"/>
      <c r="I666" s="449"/>
      <c r="J666" s="450"/>
      <c r="K666" s="1425"/>
      <c r="L666" s="326">
        <f t="shared" si="142"/>
        <v>0</v>
      </c>
      <c r="M666" s="12" t="str">
        <f t="shared" si="135"/>
        <v/>
      </c>
      <c r="N666" s="13"/>
    </row>
    <row r="667" spans="2:14" ht="16.2" hidden="1">
      <c r="B667" s="292"/>
      <c r="C667" s="318">
        <v>1062</v>
      </c>
      <c r="D667" s="319" t="s">
        <v>208</v>
      </c>
      <c r="E667" s="320">
        <f t="shared" si="141"/>
        <v>0</v>
      </c>
      <c r="F667" s="454"/>
      <c r="G667" s="455"/>
      <c r="H667" s="1428"/>
      <c r="I667" s="454"/>
      <c r="J667" s="455"/>
      <c r="K667" s="1428"/>
      <c r="L667" s="320">
        <f t="shared" si="142"/>
        <v>0</v>
      </c>
      <c r="M667" s="12" t="str">
        <f t="shared" si="135"/>
        <v/>
      </c>
      <c r="N667" s="13"/>
    </row>
    <row r="668" spans="2:14" ht="16.2" hidden="1">
      <c r="B668" s="292"/>
      <c r="C668" s="324">
        <v>1063</v>
      </c>
      <c r="D668" s="332" t="s">
        <v>795</v>
      </c>
      <c r="E668" s="326">
        <f t="shared" si="141"/>
        <v>0</v>
      </c>
      <c r="F668" s="449"/>
      <c r="G668" s="450"/>
      <c r="H668" s="1425"/>
      <c r="I668" s="449"/>
      <c r="J668" s="450"/>
      <c r="K668" s="1425"/>
      <c r="L668" s="326">
        <f t="shared" si="142"/>
        <v>0</v>
      </c>
      <c r="M668" s="12" t="str">
        <f t="shared" si="135"/>
        <v/>
      </c>
      <c r="N668" s="13"/>
    </row>
    <row r="669" spans="2:14" ht="16.2" hidden="1">
      <c r="B669" s="292"/>
      <c r="C669" s="333">
        <v>1069</v>
      </c>
      <c r="D669" s="334" t="s">
        <v>209</v>
      </c>
      <c r="E669" s="335">
        <f t="shared" si="141"/>
        <v>0</v>
      </c>
      <c r="F669" s="600"/>
      <c r="G669" s="601"/>
      <c r="H669" s="1427"/>
      <c r="I669" s="600"/>
      <c r="J669" s="601"/>
      <c r="K669" s="1427"/>
      <c r="L669" s="335">
        <f t="shared" si="142"/>
        <v>0</v>
      </c>
      <c r="M669" s="12" t="str">
        <f t="shared" ref="M669:M700" si="143">(IF($E669&lt;&gt;0,$M$2,IF($L669&lt;&gt;0,$M$2,"")))</f>
        <v/>
      </c>
      <c r="N669" s="13"/>
    </row>
    <row r="670" spans="2:14" hidden="1">
      <c r="B670" s="278"/>
      <c r="C670" s="318">
        <v>1091</v>
      </c>
      <c r="D670" s="331" t="s">
        <v>904</v>
      </c>
      <c r="E670" s="320">
        <f t="shared" si="141"/>
        <v>0</v>
      </c>
      <c r="F670" s="454"/>
      <c r="G670" s="455"/>
      <c r="H670" s="1428"/>
      <c r="I670" s="454"/>
      <c r="J670" s="455"/>
      <c r="K670" s="1428"/>
      <c r="L670" s="320">
        <f t="shared" si="142"/>
        <v>0</v>
      </c>
      <c r="M670" s="12" t="str">
        <f t="shared" si="143"/>
        <v/>
      </c>
      <c r="N670" s="13"/>
    </row>
    <row r="671" spans="2:14" hidden="1">
      <c r="B671" s="292"/>
      <c r="C671" s="293">
        <v>1092</v>
      </c>
      <c r="D671" s="294" t="s">
        <v>301</v>
      </c>
      <c r="E671" s="295">
        <f t="shared" si="141"/>
        <v>0</v>
      </c>
      <c r="F671" s="158"/>
      <c r="G671" s="159"/>
      <c r="H671" s="1420"/>
      <c r="I671" s="158"/>
      <c r="J671" s="159"/>
      <c r="K671" s="1420"/>
      <c r="L671" s="295">
        <f t="shared" si="142"/>
        <v>0</v>
      </c>
      <c r="M671" s="12" t="str">
        <f t="shared" si="143"/>
        <v/>
      </c>
      <c r="N671" s="13"/>
    </row>
    <row r="672" spans="2:14" hidden="1">
      <c r="B672" s="292"/>
      <c r="C672" s="285">
        <v>1098</v>
      </c>
      <c r="D672" s="339" t="s">
        <v>210</v>
      </c>
      <c r="E672" s="287">
        <f t="shared" si="141"/>
        <v>0</v>
      </c>
      <c r="F672" s="173"/>
      <c r="G672" s="174"/>
      <c r="H672" s="1421"/>
      <c r="I672" s="173"/>
      <c r="J672" s="174"/>
      <c r="K672" s="1421"/>
      <c r="L672" s="287">
        <f t="shared" si="142"/>
        <v>0</v>
      </c>
      <c r="M672" s="12" t="str">
        <f t="shared" si="143"/>
        <v/>
      </c>
      <c r="N672" s="13"/>
    </row>
    <row r="673" spans="2:14" hidden="1">
      <c r="B673" s="272">
        <v>1900</v>
      </c>
      <c r="C673" s="1773" t="s">
        <v>268</v>
      </c>
      <c r="D673" s="1774"/>
      <c r="E673" s="310">
        <f t="shared" ref="E673:L673" si="144">SUM(E674:E676)</f>
        <v>0</v>
      </c>
      <c r="F673" s="274">
        <f t="shared" si="144"/>
        <v>0</v>
      </c>
      <c r="G673" s="275">
        <f t="shared" si="144"/>
        <v>0</v>
      </c>
      <c r="H673" s="276">
        <f t="shared" si="144"/>
        <v>0</v>
      </c>
      <c r="I673" s="274">
        <f t="shared" si="144"/>
        <v>0</v>
      </c>
      <c r="J673" s="275">
        <f t="shared" si="144"/>
        <v>0</v>
      </c>
      <c r="K673" s="276">
        <f t="shared" si="144"/>
        <v>0</v>
      </c>
      <c r="L673" s="310">
        <f t="shared" si="144"/>
        <v>0</v>
      </c>
      <c r="M673" s="12" t="str">
        <f t="shared" si="143"/>
        <v/>
      </c>
      <c r="N673" s="13"/>
    </row>
    <row r="674" spans="2:14" ht="16.2" hidden="1">
      <c r="B674" s="292"/>
      <c r="C674" s="279">
        <v>1901</v>
      </c>
      <c r="D674" s="340" t="s">
        <v>905</v>
      </c>
      <c r="E674" s="281">
        <f>F674+G674+H674</f>
        <v>0</v>
      </c>
      <c r="F674" s="152"/>
      <c r="G674" s="153"/>
      <c r="H674" s="1418"/>
      <c r="I674" s="152"/>
      <c r="J674" s="153"/>
      <c r="K674" s="1418"/>
      <c r="L674" s="281">
        <f>I674+J674+K674</f>
        <v>0</v>
      </c>
      <c r="M674" s="12" t="str">
        <f t="shared" si="143"/>
        <v/>
      </c>
      <c r="N674" s="13"/>
    </row>
    <row r="675" spans="2:14" ht="16.2" hidden="1">
      <c r="B675" s="341"/>
      <c r="C675" s="293">
        <v>1981</v>
      </c>
      <c r="D675" s="342" t="s">
        <v>906</v>
      </c>
      <c r="E675" s="295">
        <f>F675+G675+H675</f>
        <v>0</v>
      </c>
      <c r="F675" s="158"/>
      <c r="G675" s="159"/>
      <c r="H675" s="1420"/>
      <c r="I675" s="158"/>
      <c r="J675" s="159"/>
      <c r="K675" s="1420"/>
      <c r="L675" s="295">
        <f>I675+J675+K675</f>
        <v>0</v>
      </c>
      <c r="M675" s="12" t="str">
        <f t="shared" si="143"/>
        <v/>
      </c>
      <c r="N675" s="13"/>
    </row>
    <row r="676" spans="2:14" ht="16.2" hidden="1">
      <c r="B676" s="292"/>
      <c r="C676" s="285">
        <v>1991</v>
      </c>
      <c r="D676" s="343" t="s">
        <v>907</v>
      </c>
      <c r="E676" s="287">
        <f>F676+G676+H676</f>
        <v>0</v>
      </c>
      <c r="F676" s="173"/>
      <c r="G676" s="174"/>
      <c r="H676" s="1421"/>
      <c r="I676" s="173"/>
      <c r="J676" s="174"/>
      <c r="K676" s="1421"/>
      <c r="L676" s="287">
        <f>I676+J676+K676</f>
        <v>0</v>
      </c>
      <c r="M676" s="12" t="str">
        <f t="shared" si="143"/>
        <v/>
      </c>
      <c r="N676" s="13"/>
    </row>
    <row r="677" spans="2:14" hidden="1">
      <c r="B677" s="272">
        <v>2100</v>
      </c>
      <c r="C677" s="1773" t="s">
        <v>716</v>
      </c>
      <c r="D677" s="1774"/>
      <c r="E677" s="310">
        <f t="shared" ref="E677:L677" si="145">SUM(E678:E682)</f>
        <v>0</v>
      </c>
      <c r="F677" s="274">
        <f t="shared" si="145"/>
        <v>0</v>
      </c>
      <c r="G677" s="275">
        <f t="shared" si="145"/>
        <v>0</v>
      </c>
      <c r="H677" s="276">
        <f t="shared" si="145"/>
        <v>0</v>
      </c>
      <c r="I677" s="274">
        <f t="shared" si="145"/>
        <v>0</v>
      </c>
      <c r="J677" s="275">
        <f t="shared" si="145"/>
        <v>0</v>
      </c>
      <c r="K677" s="276">
        <f t="shared" si="145"/>
        <v>0</v>
      </c>
      <c r="L677" s="310">
        <f t="shared" si="145"/>
        <v>0</v>
      </c>
      <c r="M677" s="12" t="str">
        <f t="shared" si="143"/>
        <v/>
      </c>
      <c r="N677" s="13"/>
    </row>
    <row r="678" spans="2:14" ht="16.2" hidden="1">
      <c r="B678" s="292"/>
      <c r="C678" s="279">
        <v>2110</v>
      </c>
      <c r="D678" s="344" t="s">
        <v>211</v>
      </c>
      <c r="E678" s="281">
        <f>F678+G678+H678</f>
        <v>0</v>
      </c>
      <c r="F678" s="152"/>
      <c r="G678" s="153"/>
      <c r="H678" s="1418"/>
      <c r="I678" s="152"/>
      <c r="J678" s="153"/>
      <c r="K678" s="1418"/>
      <c r="L678" s="281">
        <f>I678+J678+K678</f>
        <v>0</v>
      </c>
      <c r="M678" s="12" t="str">
        <f t="shared" si="143"/>
        <v/>
      </c>
      <c r="N678" s="13"/>
    </row>
    <row r="679" spans="2:14" ht="16.2" hidden="1">
      <c r="B679" s="341"/>
      <c r="C679" s="293">
        <v>2120</v>
      </c>
      <c r="D679" s="300" t="s">
        <v>212</v>
      </c>
      <c r="E679" s="295">
        <f>F679+G679+H679</f>
        <v>0</v>
      </c>
      <c r="F679" s="158"/>
      <c r="G679" s="159"/>
      <c r="H679" s="1420"/>
      <c r="I679" s="158"/>
      <c r="J679" s="159"/>
      <c r="K679" s="1420"/>
      <c r="L679" s="295">
        <f>I679+J679+K679</f>
        <v>0</v>
      </c>
      <c r="M679" s="12" t="str">
        <f t="shared" si="143"/>
        <v/>
      </c>
      <c r="N679" s="13"/>
    </row>
    <row r="680" spans="2:14" ht="16.2" hidden="1">
      <c r="B680" s="341"/>
      <c r="C680" s="293">
        <v>2125</v>
      </c>
      <c r="D680" s="300" t="s">
        <v>213</v>
      </c>
      <c r="E680" s="295">
        <f>F680+G680+H680</f>
        <v>0</v>
      </c>
      <c r="F680" s="488">
        <v>0</v>
      </c>
      <c r="G680" s="489">
        <v>0</v>
      </c>
      <c r="H680" s="160">
        <v>0</v>
      </c>
      <c r="I680" s="488">
        <v>0</v>
      </c>
      <c r="J680" s="489">
        <v>0</v>
      </c>
      <c r="K680" s="160">
        <v>0</v>
      </c>
      <c r="L680" s="295">
        <f>I680+J680+K680</f>
        <v>0</v>
      </c>
      <c r="M680" s="12" t="str">
        <f t="shared" si="143"/>
        <v/>
      </c>
      <c r="N680" s="13"/>
    </row>
    <row r="681" spans="2:14" ht="16.2" hidden="1">
      <c r="B681" s="291"/>
      <c r="C681" s="293">
        <v>2140</v>
      </c>
      <c r="D681" s="300" t="s">
        <v>214</v>
      </c>
      <c r="E681" s="295">
        <f>F681+G681+H681</f>
        <v>0</v>
      </c>
      <c r="F681" s="488">
        <v>0</v>
      </c>
      <c r="G681" s="489">
        <v>0</v>
      </c>
      <c r="H681" s="160">
        <v>0</v>
      </c>
      <c r="I681" s="488">
        <v>0</v>
      </c>
      <c r="J681" s="489">
        <v>0</v>
      </c>
      <c r="K681" s="160">
        <v>0</v>
      </c>
      <c r="L681" s="295">
        <f>I681+J681+K681</f>
        <v>0</v>
      </c>
      <c r="M681" s="12" t="str">
        <f t="shared" si="143"/>
        <v/>
      </c>
      <c r="N681" s="13"/>
    </row>
    <row r="682" spans="2:14" ht="16.2" hidden="1">
      <c r="B682" s="292"/>
      <c r="C682" s="285">
        <v>2190</v>
      </c>
      <c r="D682" s="345" t="s">
        <v>215</v>
      </c>
      <c r="E682" s="287">
        <f>F682+G682+H682</f>
        <v>0</v>
      </c>
      <c r="F682" s="173"/>
      <c r="G682" s="174"/>
      <c r="H682" s="1421"/>
      <c r="I682" s="173"/>
      <c r="J682" s="174"/>
      <c r="K682" s="1421"/>
      <c r="L682" s="287">
        <f>I682+J682+K682</f>
        <v>0</v>
      </c>
      <c r="M682" s="12" t="str">
        <f t="shared" si="143"/>
        <v/>
      </c>
      <c r="N682" s="13"/>
    </row>
    <row r="683" spans="2:14" hidden="1">
      <c r="B683" s="272">
        <v>2200</v>
      </c>
      <c r="C683" s="1773" t="s">
        <v>216</v>
      </c>
      <c r="D683" s="1774"/>
      <c r="E683" s="310">
        <f t="shared" ref="E683:L683" si="146">SUM(E684:E685)</f>
        <v>0</v>
      </c>
      <c r="F683" s="274">
        <f t="shared" si="146"/>
        <v>0</v>
      </c>
      <c r="G683" s="275">
        <f t="shared" si="146"/>
        <v>0</v>
      </c>
      <c r="H683" s="276">
        <f t="shared" si="146"/>
        <v>0</v>
      </c>
      <c r="I683" s="274">
        <f t="shared" si="146"/>
        <v>0</v>
      </c>
      <c r="J683" s="275">
        <f t="shared" si="146"/>
        <v>0</v>
      </c>
      <c r="K683" s="276">
        <f t="shared" si="146"/>
        <v>0</v>
      </c>
      <c r="L683" s="310">
        <f t="shared" si="146"/>
        <v>0</v>
      </c>
      <c r="M683" s="12" t="str">
        <f t="shared" si="143"/>
        <v/>
      </c>
      <c r="N683" s="13"/>
    </row>
    <row r="684" spans="2:14" ht="16.2" hidden="1">
      <c r="B684" s="292"/>
      <c r="C684" s="279">
        <v>2221</v>
      </c>
      <c r="D684" s="280" t="s">
        <v>302</v>
      </c>
      <c r="E684" s="281">
        <f t="shared" ref="E684:E689" si="147">F684+G684+H684</f>
        <v>0</v>
      </c>
      <c r="F684" s="152"/>
      <c r="G684" s="153"/>
      <c r="H684" s="1418"/>
      <c r="I684" s="152"/>
      <c r="J684" s="153"/>
      <c r="K684" s="1418"/>
      <c r="L684" s="281">
        <f t="shared" ref="L684:L689" si="148">I684+J684+K684</f>
        <v>0</v>
      </c>
      <c r="M684" s="12" t="str">
        <f t="shared" si="143"/>
        <v/>
      </c>
      <c r="N684" s="13"/>
    </row>
    <row r="685" spans="2:14" ht="16.2" hidden="1">
      <c r="B685" s="292"/>
      <c r="C685" s="285">
        <v>2224</v>
      </c>
      <c r="D685" s="286" t="s">
        <v>217</v>
      </c>
      <c r="E685" s="287">
        <f t="shared" si="147"/>
        <v>0</v>
      </c>
      <c r="F685" s="173"/>
      <c r="G685" s="174"/>
      <c r="H685" s="1421"/>
      <c r="I685" s="173"/>
      <c r="J685" s="174"/>
      <c r="K685" s="1421"/>
      <c r="L685" s="287">
        <f t="shared" si="148"/>
        <v>0</v>
      </c>
      <c r="M685" s="12" t="str">
        <f t="shared" si="143"/>
        <v/>
      </c>
      <c r="N685" s="13"/>
    </row>
    <row r="686" spans="2:14" hidden="1">
      <c r="B686" s="272">
        <v>2500</v>
      </c>
      <c r="C686" s="1773" t="s">
        <v>218</v>
      </c>
      <c r="D686" s="1774"/>
      <c r="E686" s="310">
        <f t="shared" si="147"/>
        <v>0</v>
      </c>
      <c r="F686" s="1422"/>
      <c r="G686" s="1423"/>
      <c r="H686" s="1424"/>
      <c r="I686" s="1422"/>
      <c r="J686" s="1423"/>
      <c r="K686" s="1424"/>
      <c r="L686" s="310">
        <f t="shared" si="148"/>
        <v>0</v>
      </c>
      <c r="M686" s="12" t="str">
        <f t="shared" si="143"/>
        <v/>
      </c>
      <c r="N686" s="13"/>
    </row>
    <row r="687" spans="2:14" hidden="1">
      <c r="B687" s="272">
        <v>2600</v>
      </c>
      <c r="C687" s="1763" t="s">
        <v>219</v>
      </c>
      <c r="D687" s="1764"/>
      <c r="E687" s="310">
        <f t="shared" si="147"/>
        <v>0</v>
      </c>
      <c r="F687" s="1422"/>
      <c r="G687" s="1423"/>
      <c r="H687" s="1424"/>
      <c r="I687" s="1422"/>
      <c r="J687" s="1423"/>
      <c r="K687" s="1424"/>
      <c r="L687" s="310">
        <f t="shared" si="148"/>
        <v>0</v>
      </c>
      <c r="M687" s="12" t="str">
        <f t="shared" si="143"/>
        <v/>
      </c>
      <c r="N687" s="13"/>
    </row>
    <row r="688" spans="2:14" hidden="1">
      <c r="B688" s="272">
        <v>2700</v>
      </c>
      <c r="C688" s="1763" t="s">
        <v>220</v>
      </c>
      <c r="D688" s="1764"/>
      <c r="E688" s="310">
        <f t="shared" si="147"/>
        <v>0</v>
      </c>
      <c r="F688" s="1422"/>
      <c r="G688" s="1423"/>
      <c r="H688" s="1424"/>
      <c r="I688" s="1422"/>
      <c r="J688" s="1423"/>
      <c r="K688" s="1424"/>
      <c r="L688" s="310">
        <f t="shared" si="148"/>
        <v>0</v>
      </c>
      <c r="M688" s="12" t="str">
        <f t="shared" si="143"/>
        <v/>
      </c>
      <c r="N688" s="13"/>
    </row>
    <row r="689" spans="2:14" hidden="1">
      <c r="B689" s="272">
        <v>2800</v>
      </c>
      <c r="C689" s="1763" t="s">
        <v>1655</v>
      </c>
      <c r="D689" s="1764"/>
      <c r="E689" s="310">
        <f t="shared" si="147"/>
        <v>0</v>
      </c>
      <c r="F689" s="1422"/>
      <c r="G689" s="1423"/>
      <c r="H689" s="1424"/>
      <c r="I689" s="1422"/>
      <c r="J689" s="1423"/>
      <c r="K689" s="1424"/>
      <c r="L689" s="310">
        <f t="shared" si="148"/>
        <v>0</v>
      </c>
      <c r="M689" s="12" t="str">
        <f t="shared" si="143"/>
        <v/>
      </c>
      <c r="N689" s="13"/>
    </row>
    <row r="690" spans="2:14" hidden="1">
      <c r="B690" s="272">
        <v>2900</v>
      </c>
      <c r="C690" s="1773" t="s">
        <v>221</v>
      </c>
      <c r="D690" s="1774"/>
      <c r="E690" s="310">
        <f t="shared" ref="E690:L690" si="149">SUM(E691:E698)</f>
        <v>0</v>
      </c>
      <c r="F690" s="274">
        <f t="shared" si="149"/>
        <v>0</v>
      </c>
      <c r="G690" s="274">
        <f t="shared" si="149"/>
        <v>0</v>
      </c>
      <c r="H690" s="274">
        <f t="shared" si="149"/>
        <v>0</v>
      </c>
      <c r="I690" s="274">
        <f t="shared" si="149"/>
        <v>0</v>
      </c>
      <c r="J690" s="274">
        <f t="shared" si="149"/>
        <v>0</v>
      </c>
      <c r="K690" s="274">
        <f t="shared" si="149"/>
        <v>0</v>
      </c>
      <c r="L690" s="274">
        <f t="shared" si="149"/>
        <v>0</v>
      </c>
      <c r="M690" s="12" t="str">
        <f t="shared" si="143"/>
        <v/>
      </c>
      <c r="N690" s="13"/>
    </row>
    <row r="691" spans="2:14" ht="16.2" hidden="1">
      <c r="B691" s="346"/>
      <c r="C691" s="279">
        <v>2910</v>
      </c>
      <c r="D691" s="347" t="s">
        <v>1986</v>
      </c>
      <c r="E691" s="281">
        <f t="shared" ref="E691:E698" si="150">F691+G691+H691</f>
        <v>0</v>
      </c>
      <c r="F691" s="152"/>
      <c r="G691" s="153"/>
      <c r="H691" s="1418"/>
      <c r="I691" s="152"/>
      <c r="J691" s="153"/>
      <c r="K691" s="1418"/>
      <c r="L691" s="281">
        <f t="shared" ref="L691:L698" si="151">I691+J691+K691</f>
        <v>0</v>
      </c>
      <c r="M691" s="12" t="str">
        <f t="shared" si="143"/>
        <v/>
      </c>
      <c r="N691" s="13"/>
    </row>
    <row r="692" spans="2:14" ht="16.2" hidden="1">
      <c r="B692" s="346"/>
      <c r="C692" s="279">
        <v>2920</v>
      </c>
      <c r="D692" s="347" t="s">
        <v>222</v>
      </c>
      <c r="E692" s="281">
        <f t="shared" si="150"/>
        <v>0</v>
      </c>
      <c r="F692" s="152"/>
      <c r="G692" s="153"/>
      <c r="H692" s="1418"/>
      <c r="I692" s="152"/>
      <c r="J692" s="153"/>
      <c r="K692" s="1418"/>
      <c r="L692" s="281">
        <f t="shared" si="151"/>
        <v>0</v>
      </c>
      <c r="M692" s="12" t="str">
        <f t="shared" si="143"/>
        <v/>
      </c>
      <c r="N692" s="13"/>
    </row>
    <row r="693" spans="2:14" ht="32.4" hidden="1">
      <c r="B693" s="346"/>
      <c r="C693" s="324">
        <v>2969</v>
      </c>
      <c r="D693" s="348" t="s">
        <v>223</v>
      </c>
      <c r="E693" s="326">
        <f t="shared" si="150"/>
        <v>0</v>
      </c>
      <c r="F693" s="449"/>
      <c r="G693" s="450"/>
      <c r="H693" s="1425"/>
      <c r="I693" s="449"/>
      <c r="J693" s="450"/>
      <c r="K693" s="1425"/>
      <c r="L693" s="326">
        <f t="shared" si="151"/>
        <v>0</v>
      </c>
      <c r="M693" s="12" t="str">
        <f t="shared" si="143"/>
        <v/>
      </c>
      <c r="N693" s="13"/>
    </row>
    <row r="694" spans="2:14" ht="32.4" hidden="1">
      <c r="B694" s="346"/>
      <c r="C694" s="349">
        <v>2970</v>
      </c>
      <c r="D694" s="350" t="s">
        <v>224</v>
      </c>
      <c r="E694" s="351">
        <f t="shared" si="150"/>
        <v>0</v>
      </c>
      <c r="F694" s="636"/>
      <c r="G694" s="637"/>
      <c r="H694" s="1426"/>
      <c r="I694" s="636"/>
      <c r="J694" s="637"/>
      <c r="K694" s="1426"/>
      <c r="L694" s="351">
        <f t="shared" si="151"/>
        <v>0</v>
      </c>
      <c r="M694" s="12" t="str">
        <f t="shared" si="143"/>
        <v/>
      </c>
      <c r="N694" s="13"/>
    </row>
    <row r="695" spans="2:14" ht="16.2" hidden="1">
      <c r="B695" s="346"/>
      <c r="C695" s="333">
        <v>2989</v>
      </c>
      <c r="D695" s="355" t="s">
        <v>225</v>
      </c>
      <c r="E695" s="335">
        <f t="shared" si="150"/>
        <v>0</v>
      </c>
      <c r="F695" s="600"/>
      <c r="G695" s="601"/>
      <c r="H695" s="1427"/>
      <c r="I695" s="600"/>
      <c r="J695" s="601"/>
      <c r="K695" s="1427"/>
      <c r="L695" s="335">
        <f t="shared" si="151"/>
        <v>0</v>
      </c>
      <c r="M695" s="12" t="str">
        <f t="shared" si="143"/>
        <v/>
      </c>
      <c r="N695" s="13"/>
    </row>
    <row r="696" spans="2:14" ht="16.2" hidden="1">
      <c r="B696" s="292"/>
      <c r="C696" s="318">
        <v>2990</v>
      </c>
      <c r="D696" s="356" t="s">
        <v>2005</v>
      </c>
      <c r="E696" s="320">
        <f t="shared" si="150"/>
        <v>0</v>
      </c>
      <c r="F696" s="454"/>
      <c r="G696" s="455"/>
      <c r="H696" s="1428"/>
      <c r="I696" s="454"/>
      <c r="J696" s="455"/>
      <c r="K696" s="1428"/>
      <c r="L696" s="320">
        <f t="shared" si="151"/>
        <v>0</v>
      </c>
      <c r="M696" s="12" t="str">
        <f t="shared" si="143"/>
        <v/>
      </c>
      <c r="N696" s="13"/>
    </row>
    <row r="697" spans="2:14" ht="16.2" hidden="1">
      <c r="B697" s="292"/>
      <c r="C697" s="318">
        <v>2991</v>
      </c>
      <c r="D697" s="356" t="s">
        <v>226</v>
      </c>
      <c r="E697" s="320">
        <f t="shared" si="150"/>
        <v>0</v>
      </c>
      <c r="F697" s="454"/>
      <c r="G697" s="455"/>
      <c r="H697" s="1428"/>
      <c r="I697" s="454"/>
      <c r="J697" s="455"/>
      <c r="K697" s="1428"/>
      <c r="L697" s="320">
        <f t="shared" si="151"/>
        <v>0</v>
      </c>
      <c r="M697" s="12" t="str">
        <f t="shared" si="143"/>
        <v/>
      </c>
      <c r="N697" s="13"/>
    </row>
    <row r="698" spans="2:14" ht="16.2" hidden="1">
      <c r="B698" s="292"/>
      <c r="C698" s="285">
        <v>2992</v>
      </c>
      <c r="D698" s="357" t="s">
        <v>227</v>
      </c>
      <c r="E698" s="287">
        <f t="shared" si="150"/>
        <v>0</v>
      </c>
      <c r="F698" s="173"/>
      <c r="G698" s="174"/>
      <c r="H698" s="1421"/>
      <c r="I698" s="173"/>
      <c r="J698" s="174"/>
      <c r="K698" s="1421"/>
      <c r="L698" s="287">
        <f t="shared" si="151"/>
        <v>0</v>
      </c>
      <c r="M698" s="12" t="str">
        <f t="shared" si="143"/>
        <v/>
      </c>
      <c r="N698" s="13"/>
    </row>
    <row r="699" spans="2:14" hidden="1">
      <c r="B699" s="272">
        <v>3300</v>
      </c>
      <c r="C699" s="358" t="s">
        <v>2036</v>
      </c>
      <c r="D699" s="1480"/>
      <c r="E699" s="310">
        <f t="shared" ref="E699:L699" si="152">SUM(E700:E704)</f>
        <v>0</v>
      </c>
      <c r="F699" s="274">
        <f t="shared" si="152"/>
        <v>0</v>
      </c>
      <c r="G699" s="275">
        <f t="shared" si="152"/>
        <v>0</v>
      </c>
      <c r="H699" s="276">
        <f t="shared" si="152"/>
        <v>0</v>
      </c>
      <c r="I699" s="274">
        <f t="shared" si="152"/>
        <v>0</v>
      </c>
      <c r="J699" s="275">
        <f t="shared" si="152"/>
        <v>0</v>
      </c>
      <c r="K699" s="276">
        <f t="shared" si="152"/>
        <v>0</v>
      </c>
      <c r="L699" s="310">
        <f t="shared" si="152"/>
        <v>0</v>
      </c>
      <c r="M699" s="12" t="str">
        <f t="shared" si="143"/>
        <v/>
      </c>
      <c r="N699" s="13"/>
    </row>
    <row r="700" spans="2:14" hidden="1">
      <c r="B700" s="291"/>
      <c r="C700" s="279">
        <v>3301</v>
      </c>
      <c r="D700" s="359" t="s">
        <v>228</v>
      </c>
      <c r="E700" s="281">
        <f t="shared" ref="E700:E707" si="153">F700+G700+H700</f>
        <v>0</v>
      </c>
      <c r="F700" s="486">
        <v>0</v>
      </c>
      <c r="G700" s="487">
        <v>0</v>
      </c>
      <c r="H700" s="154">
        <v>0</v>
      </c>
      <c r="I700" s="486">
        <v>0</v>
      </c>
      <c r="J700" s="487">
        <v>0</v>
      </c>
      <c r="K700" s="154">
        <v>0</v>
      </c>
      <c r="L700" s="281">
        <f t="shared" ref="L700:L707" si="154">I700+J700+K700</f>
        <v>0</v>
      </c>
      <c r="M700" s="12" t="str">
        <f t="shared" si="143"/>
        <v/>
      </c>
      <c r="N700" s="13"/>
    </row>
    <row r="701" spans="2:14" hidden="1">
      <c r="B701" s="291"/>
      <c r="C701" s="293">
        <v>3302</v>
      </c>
      <c r="D701" s="360" t="s">
        <v>710</v>
      </c>
      <c r="E701" s="295">
        <f t="shared" si="153"/>
        <v>0</v>
      </c>
      <c r="F701" s="488">
        <v>0</v>
      </c>
      <c r="G701" s="489">
        <v>0</v>
      </c>
      <c r="H701" s="160">
        <v>0</v>
      </c>
      <c r="I701" s="488">
        <v>0</v>
      </c>
      <c r="J701" s="489">
        <v>0</v>
      </c>
      <c r="K701" s="160">
        <v>0</v>
      </c>
      <c r="L701" s="295">
        <f t="shared" si="154"/>
        <v>0</v>
      </c>
      <c r="M701" s="12" t="str">
        <f t="shared" ref="M701:M732" si="155">(IF($E701&lt;&gt;0,$M$2,IF($L701&lt;&gt;0,$M$2,"")))</f>
        <v/>
      </c>
      <c r="N701" s="13"/>
    </row>
    <row r="702" spans="2:14" hidden="1">
      <c r="B702" s="291"/>
      <c r="C702" s="293">
        <v>3304</v>
      </c>
      <c r="D702" s="360" t="s">
        <v>229</v>
      </c>
      <c r="E702" s="295">
        <f t="shared" si="153"/>
        <v>0</v>
      </c>
      <c r="F702" s="488">
        <v>0</v>
      </c>
      <c r="G702" s="489">
        <v>0</v>
      </c>
      <c r="H702" s="160">
        <v>0</v>
      </c>
      <c r="I702" s="488">
        <v>0</v>
      </c>
      <c r="J702" s="489">
        <v>0</v>
      </c>
      <c r="K702" s="160">
        <v>0</v>
      </c>
      <c r="L702" s="295">
        <f t="shared" si="154"/>
        <v>0</v>
      </c>
      <c r="M702" s="12" t="str">
        <f t="shared" si="155"/>
        <v/>
      </c>
      <c r="N702" s="13"/>
    </row>
    <row r="703" spans="2:14" ht="31.2" hidden="1">
      <c r="B703" s="291"/>
      <c r="C703" s="285">
        <v>3306</v>
      </c>
      <c r="D703" s="361" t="s">
        <v>1652</v>
      </c>
      <c r="E703" s="295">
        <f t="shared" si="153"/>
        <v>0</v>
      </c>
      <c r="F703" s="488">
        <v>0</v>
      </c>
      <c r="G703" s="489">
        <v>0</v>
      </c>
      <c r="H703" s="160">
        <v>0</v>
      </c>
      <c r="I703" s="488">
        <v>0</v>
      </c>
      <c r="J703" s="489">
        <v>0</v>
      </c>
      <c r="K703" s="160">
        <v>0</v>
      </c>
      <c r="L703" s="295">
        <f t="shared" si="154"/>
        <v>0</v>
      </c>
      <c r="M703" s="12" t="str">
        <f t="shared" si="155"/>
        <v/>
      </c>
      <c r="N703" s="13"/>
    </row>
    <row r="704" spans="2:14" hidden="1">
      <c r="B704" s="291"/>
      <c r="C704" s="285">
        <v>3307</v>
      </c>
      <c r="D704" s="361" t="s">
        <v>2050</v>
      </c>
      <c r="E704" s="287">
        <f t="shared" si="153"/>
        <v>0</v>
      </c>
      <c r="F704" s="490">
        <v>0</v>
      </c>
      <c r="G704" s="491">
        <v>0</v>
      </c>
      <c r="H704" s="175">
        <v>0</v>
      </c>
      <c r="I704" s="490">
        <v>0</v>
      </c>
      <c r="J704" s="491">
        <v>0</v>
      </c>
      <c r="K704" s="175">
        <v>0</v>
      </c>
      <c r="L704" s="287">
        <f t="shared" si="154"/>
        <v>0</v>
      </c>
      <c r="M704" s="12" t="str">
        <f t="shared" si="155"/>
        <v/>
      </c>
      <c r="N704" s="13"/>
    </row>
    <row r="705" spans="2:14" hidden="1">
      <c r="B705" s="272">
        <v>3900</v>
      </c>
      <c r="C705" s="1773" t="s">
        <v>230</v>
      </c>
      <c r="D705" s="1774"/>
      <c r="E705" s="310">
        <f t="shared" si="153"/>
        <v>0</v>
      </c>
      <c r="F705" s="1470">
        <v>0</v>
      </c>
      <c r="G705" s="1471">
        <v>0</v>
      </c>
      <c r="H705" s="1472">
        <v>0</v>
      </c>
      <c r="I705" s="1470">
        <v>0</v>
      </c>
      <c r="J705" s="1471">
        <v>0</v>
      </c>
      <c r="K705" s="1472">
        <v>0</v>
      </c>
      <c r="L705" s="310">
        <f t="shared" si="154"/>
        <v>0</v>
      </c>
      <c r="M705" s="12" t="str">
        <f t="shared" si="155"/>
        <v/>
      </c>
      <c r="N705" s="13"/>
    </row>
    <row r="706" spans="2:14" hidden="1">
      <c r="B706" s="272">
        <v>4000</v>
      </c>
      <c r="C706" s="1773" t="s">
        <v>231</v>
      </c>
      <c r="D706" s="1774"/>
      <c r="E706" s="310">
        <f t="shared" si="153"/>
        <v>0</v>
      </c>
      <c r="F706" s="1422"/>
      <c r="G706" s="1423"/>
      <c r="H706" s="1424"/>
      <c r="I706" s="1422"/>
      <c r="J706" s="1423"/>
      <c r="K706" s="1424"/>
      <c r="L706" s="310">
        <f t="shared" si="154"/>
        <v>0</v>
      </c>
      <c r="M706" s="12" t="str">
        <f t="shared" si="155"/>
        <v/>
      </c>
      <c r="N706" s="13"/>
    </row>
    <row r="707" spans="2:14" hidden="1">
      <c r="B707" s="272">
        <v>4100</v>
      </c>
      <c r="C707" s="1773" t="s">
        <v>232</v>
      </c>
      <c r="D707" s="1774"/>
      <c r="E707" s="310">
        <f t="shared" si="153"/>
        <v>0</v>
      </c>
      <c r="F707" s="1471">
        <v>0</v>
      </c>
      <c r="G707" s="1471">
        <v>0</v>
      </c>
      <c r="H707" s="1472">
        <v>0</v>
      </c>
      <c r="I707" s="1666">
        <v>0</v>
      </c>
      <c r="J707" s="1471">
        <v>0</v>
      </c>
      <c r="K707" s="1471">
        <v>0</v>
      </c>
      <c r="L707" s="310">
        <f t="shared" si="154"/>
        <v>0</v>
      </c>
      <c r="M707" s="12" t="str">
        <f t="shared" si="155"/>
        <v/>
      </c>
      <c r="N707" s="13"/>
    </row>
    <row r="708" spans="2:14" hidden="1">
      <c r="B708" s="272">
        <v>4200</v>
      </c>
      <c r="C708" s="1773" t="s">
        <v>233</v>
      </c>
      <c r="D708" s="1774"/>
      <c r="E708" s="310">
        <f t="shared" ref="E708:L708" si="156">SUM(E709:E714)</f>
        <v>0</v>
      </c>
      <c r="F708" s="274">
        <f t="shared" si="156"/>
        <v>0</v>
      </c>
      <c r="G708" s="275">
        <f t="shared" si="156"/>
        <v>0</v>
      </c>
      <c r="H708" s="276">
        <f t="shared" si="156"/>
        <v>0</v>
      </c>
      <c r="I708" s="274">
        <f t="shared" si="156"/>
        <v>0</v>
      </c>
      <c r="J708" s="275">
        <f t="shared" si="156"/>
        <v>0</v>
      </c>
      <c r="K708" s="276">
        <f t="shared" si="156"/>
        <v>0</v>
      </c>
      <c r="L708" s="310">
        <f t="shared" si="156"/>
        <v>0</v>
      </c>
      <c r="M708" s="12" t="str">
        <f t="shared" si="155"/>
        <v/>
      </c>
      <c r="N708" s="13"/>
    </row>
    <row r="709" spans="2:14" ht="16.2" hidden="1">
      <c r="B709" s="362"/>
      <c r="C709" s="279">
        <v>4201</v>
      </c>
      <c r="D709" s="280" t="s">
        <v>234</v>
      </c>
      <c r="E709" s="281">
        <f t="shared" ref="E709:E714" si="157">F709+G709+H709</f>
        <v>0</v>
      </c>
      <c r="F709" s="152"/>
      <c r="G709" s="153"/>
      <c r="H709" s="1418"/>
      <c r="I709" s="152"/>
      <c r="J709" s="153"/>
      <c r="K709" s="1418"/>
      <c r="L709" s="281">
        <f t="shared" ref="L709:L714" si="158">I709+J709+K709</f>
        <v>0</v>
      </c>
      <c r="M709" s="12" t="str">
        <f t="shared" si="155"/>
        <v/>
      </c>
      <c r="N709" s="13"/>
    </row>
    <row r="710" spans="2:14" ht="16.2" hidden="1">
      <c r="B710" s="362"/>
      <c r="C710" s="293">
        <v>4202</v>
      </c>
      <c r="D710" s="363" t="s">
        <v>235</v>
      </c>
      <c r="E710" s="295">
        <f t="shared" si="157"/>
        <v>0</v>
      </c>
      <c r="F710" s="158"/>
      <c r="G710" s="159"/>
      <c r="H710" s="1420"/>
      <c r="I710" s="158"/>
      <c r="J710" s="159"/>
      <c r="K710" s="1420"/>
      <c r="L710" s="295">
        <f t="shared" si="158"/>
        <v>0</v>
      </c>
      <c r="M710" s="12" t="str">
        <f t="shared" si="155"/>
        <v/>
      </c>
      <c r="N710" s="13"/>
    </row>
    <row r="711" spans="2:14" ht="16.2" hidden="1">
      <c r="B711" s="362"/>
      <c r="C711" s="293">
        <v>4214</v>
      </c>
      <c r="D711" s="363" t="s">
        <v>236</v>
      </c>
      <c r="E711" s="295">
        <f t="shared" si="157"/>
        <v>0</v>
      </c>
      <c r="F711" s="158"/>
      <c r="G711" s="159"/>
      <c r="H711" s="1420"/>
      <c r="I711" s="158"/>
      <c r="J711" s="159"/>
      <c r="K711" s="1420"/>
      <c r="L711" s="295">
        <f t="shared" si="158"/>
        <v>0</v>
      </c>
      <c r="M711" s="12" t="str">
        <f t="shared" si="155"/>
        <v/>
      </c>
      <c r="N711" s="13"/>
    </row>
    <row r="712" spans="2:14" ht="16.2" hidden="1">
      <c r="B712" s="362"/>
      <c r="C712" s="293">
        <v>4217</v>
      </c>
      <c r="D712" s="363" t="s">
        <v>237</v>
      </c>
      <c r="E712" s="295">
        <f t="shared" si="157"/>
        <v>0</v>
      </c>
      <c r="F712" s="158"/>
      <c r="G712" s="159"/>
      <c r="H712" s="1420"/>
      <c r="I712" s="158"/>
      <c r="J712" s="159"/>
      <c r="K712" s="1420"/>
      <c r="L712" s="295">
        <f t="shared" si="158"/>
        <v>0</v>
      </c>
      <c r="M712" s="12" t="str">
        <f t="shared" si="155"/>
        <v/>
      </c>
      <c r="N712" s="13"/>
    </row>
    <row r="713" spans="2:14" ht="16.2" hidden="1">
      <c r="B713" s="362"/>
      <c r="C713" s="293">
        <v>4218</v>
      </c>
      <c r="D713" s="294" t="s">
        <v>238</v>
      </c>
      <c r="E713" s="295">
        <f t="shared" si="157"/>
        <v>0</v>
      </c>
      <c r="F713" s="158"/>
      <c r="G713" s="159"/>
      <c r="H713" s="1420"/>
      <c r="I713" s="158"/>
      <c r="J713" s="159"/>
      <c r="K713" s="1420"/>
      <c r="L713" s="295">
        <f t="shared" si="158"/>
        <v>0</v>
      </c>
      <c r="M713" s="12" t="str">
        <f t="shared" si="155"/>
        <v/>
      </c>
      <c r="N713" s="13"/>
    </row>
    <row r="714" spans="2:14" ht="16.2" hidden="1">
      <c r="B714" s="362"/>
      <c r="C714" s="285">
        <v>4219</v>
      </c>
      <c r="D714" s="343" t="s">
        <v>239</v>
      </c>
      <c r="E714" s="287">
        <f t="shared" si="157"/>
        <v>0</v>
      </c>
      <c r="F714" s="173"/>
      <c r="G714" s="174"/>
      <c r="H714" s="1421"/>
      <c r="I714" s="173"/>
      <c r="J714" s="174"/>
      <c r="K714" s="1421"/>
      <c r="L714" s="287">
        <f t="shared" si="158"/>
        <v>0</v>
      </c>
      <c r="M714" s="12" t="str">
        <f t="shared" si="155"/>
        <v/>
      </c>
      <c r="N714" s="13"/>
    </row>
    <row r="715" spans="2:14" hidden="1">
      <c r="B715" s="272">
        <v>4300</v>
      </c>
      <c r="C715" s="1773" t="s">
        <v>1656</v>
      </c>
      <c r="D715" s="1774"/>
      <c r="E715" s="310">
        <f t="shared" ref="E715:L715" si="159">SUM(E716:E718)</f>
        <v>0</v>
      </c>
      <c r="F715" s="274">
        <f t="shared" si="159"/>
        <v>0</v>
      </c>
      <c r="G715" s="275">
        <f t="shared" si="159"/>
        <v>0</v>
      </c>
      <c r="H715" s="276">
        <f t="shared" si="159"/>
        <v>0</v>
      </c>
      <c r="I715" s="274">
        <f t="shared" si="159"/>
        <v>0</v>
      </c>
      <c r="J715" s="275">
        <f t="shared" si="159"/>
        <v>0</v>
      </c>
      <c r="K715" s="276">
        <f t="shared" si="159"/>
        <v>0</v>
      </c>
      <c r="L715" s="310">
        <f t="shared" si="159"/>
        <v>0</v>
      </c>
      <c r="M715" s="12" t="str">
        <f t="shared" si="155"/>
        <v/>
      </c>
      <c r="N715" s="13"/>
    </row>
    <row r="716" spans="2:14" hidden="1">
      <c r="B716" s="362"/>
      <c r="C716" s="279">
        <v>4301</v>
      </c>
      <c r="D716" s="311" t="s">
        <v>240</v>
      </c>
      <c r="E716" s="281">
        <f t="shared" ref="E716:E721" si="160">F716+G716+H716</f>
        <v>0</v>
      </c>
      <c r="F716" s="152"/>
      <c r="G716" s="153"/>
      <c r="H716" s="1418"/>
      <c r="I716" s="152"/>
      <c r="J716" s="153"/>
      <c r="K716" s="1418"/>
      <c r="L716" s="281">
        <f t="shared" ref="L716:L721" si="161">I716+J716+K716</f>
        <v>0</v>
      </c>
      <c r="M716" s="12" t="str">
        <f t="shared" si="155"/>
        <v/>
      </c>
      <c r="N716" s="13"/>
    </row>
    <row r="717" spans="2:14" ht="16.2" hidden="1">
      <c r="B717" s="362"/>
      <c r="C717" s="293">
        <v>4302</v>
      </c>
      <c r="D717" s="363" t="s">
        <v>241</v>
      </c>
      <c r="E717" s="295">
        <f t="shared" si="160"/>
        <v>0</v>
      </c>
      <c r="F717" s="158"/>
      <c r="G717" s="159"/>
      <c r="H717" s="1420"/>
      <c r="I717" s="158"/>
      <c r="J717" s="159"/>
      <c r="K717" s="1420"/>
      <c r="L717" s="295">
        <f t="shared" si="161"/>
        <v>0</v>
      </c>
      <c r="M717" s="12" t="str">
        <f t="shared" si="155"/>
        <v/>
      </c>
      <c r="N717" s="13"/>
    </row>
    <row r="718" spans="2:14" ht="16.2" hidden="1">
      <c r="B718" s="362"/>
      <c r="C718" s="285">
        <v>4309</v>
      </c>
      <c r="D718" s="301" t="s">
        <v>242</v>
      </c>
      <c r="E718" s="287">
        <f t="shared" si="160"/>
        <v>0</v>
      </c>
      <c r="F718" s="173"/>
      <c r="G718" s="174"/>
      <c r="H718" s="1421"/>
      <c r="I718" s="173"/>
      <c r="J718" s="174"/>
      <c r="K718" s="1421"/>
      <c r="L718" s="287">
        <f t="shared" si="161"/>
        <v>0</v>
      </c>
      <c r="M718" s="12" t="str">
        <f t="shared" si="155"/>
        <v/>
      </c>
      <c r="N718" s="13"/>
    </row>
    <row r="719" spans="2:14" hidden="1">
      <c r="B719" s="272">
        <v>4400</v>
      </c>
      <c r="C719" s="1773" t="s">
        <v>1653</v>
      </c>
      <c r="D719" s="1774"/>
      <c r="E719" s="310">
        <f t="shared" si="160"/>
        <v>0</v>
      </c>
      <c r="F719" s="1422"/>
      <c r="G719" s="1423"/>
      <c r="H719" s="1424"/>
      <c r="I719" s="1422"/>
      <c r="J719" s="1423"/>
      <c r="K719" s="1424"/>
      <c r="L719" s="310">
        <f t="shared" si="161"/>
        <v>0</v>
      </c>
      <c r="M719" s="12" t="str">
        <f t="shared" si="155"/>
        <v/>
      </c>
      <c r="N719" s="13"/>
    </row>
    <row r="720" spans="2:14" hidden="1">
      <c r="B720" s="272">
        <v>4500</v>
      </c>
      <c r="C720" s="1773" t="s">
        <v>1654</v>
      </c>
      <c r="D720" s="1774"/>
      <c r="E720" s="310">
        <f t="shared" si="160"/>
        <v>0</v>
      </c>
      <c r="F720" s="1422"/>
      <c r="G720" s="1423"/>
      <c r="H720" s="1424"/>
      <c r="I720" s="1422"/>
      <c r="J720" s="1423"/>
      <c r="K720" s="1424"/>
      <c r="L720" s="310">
        <f t="shared" si="161"/>
        <v>0</v>
      </c>
      <c r="M720" s="12" t="str">
        <f t="shared" si="155"/>
        <v/>
      </c>
      <c r="N720" s="13"/>
    </row>
    <row r="721" spans="2:14" hidden="1">
      <c r="B721" s="272">
        <v>4600</v>
      </c>
      <c r="C721" s="1763" t="s">
        <v>243</v>
      </c>
      <c r="D721" s="1764"/>
      <c r="E721" s="310">
        <f t="shared" si="160"/>
        <v>0</v>
      </c>
      <c r="F721" s="1422"/>
      <c r="G721" s="1423"/>
      <c r="H721" s="1424"/>
      <c r="I721" s="1422"/>
      <c r="J721" s="1423"/>
      <c r="K721" s="1424"/>
      <c r="L721" s="310">
        <f t="shared" si="161"/>
        <v>0</v>
      </c>
      <c r="M721" s="12" t="str">
        <f t="shared" si="155"/>
        <v/>
      </c>
      <c r="N721" s="13"/>
    </row>
    <row r="722" spans="2:14" hidden="1">
      <c r="B722" s="272">
        <v>4900</v>
      </c>
      <c r="C722" s="1773" t="s">
        <v>269</v>
      </c>
      <c r="D722" s="1774"/>
      <c r="E722" s="310">
        <f t="shared" ref="E722:L722" si="162">+E723+E724</f>
        <v>0</v>
      </c>
      <c r="F722" s="274">
        <f t="shared" si="162"/>
        <v>0</v>
      </c>
      <c r="G722" s="275">
        <f t="shared" si="162"/>
        <v>0</v>
      </c>
      <c r="H722" s="276">
        <f t="shared" si="162"/>
        <v>0</v>
      </c>
      <c r="I722" s="274">
        <f t="shared" si="162"/>
        <v>0</v>
      </c>
      <c r="J722" s="275">
        <f t="shared" si="162"/>
        <v>0</v>
      </c>
      <c r="K722" s="276">
        <f t="shared" si="162"/>
        <v>0</v>
      </c>
      <c r="L722" s="310">
        <f t="shared" si="162"/>
        <v>0</v>
      </c>
      <c r="M722" s="12" t="str">
        <f t="shared" si="155"/>
        <v/>
      </c>
      <c r="N722" s="13"/>
    </row>
    <row r="723" spans="2:14" ht="16.2" hidden="1">
      <c r="B723" s="362"/>
      <c r="C723" s="279">
        <v>4901</v>
      </c>
      <c r="D723" s="364" t="s">
        <v>270</v>
      </c>
      <c r="E723" s="281">
        <f>F723+G723+H723</f>
        <v>0</v>
      </c>
      <c r="F723" s="152"/>
      <c r="G723" s="153"/>
      <c r="H723" s="1418"/>
      <c r="I723" s="152"/>
      <c r="J723" s="153"/>
      <c r="K723" s="1418"/>
      <c r="L723" s="281">
        <f>I723+J723+K723</f>
        <v>0</v>
      </c>
      <c r="M723" s="12" t="str">
        <f t="shared" si="155"/>
        <v/>
      </c>
      <c r="N723" s="13"/>
    </row>
    <row r="724" spans="2:14" ht="16.2" hidden="1">
      <c r="B724" s="362"/>
      <c r="C724" s="285">
        <v>4902</v>
      </c>
      <c r="D724" s="301" t="s">
        <v>271</v>
      </c>
      <c r="E724" s="287">
        <f>F724+G724+H724</f>
        <v>0</v>
      </c>
      <c r="F724" s="173"/>
      <c r="G724" s="174"/>
      <c r="H724" s="1421"/>
      <c r="I724" s="173"/>
      <c r="J724" s="174"/>
      <c r="K724" s="1421"/>
      <c r="L724" s="287">
        <f>I724+J724+K724</f>
        <v>0</v>
      </c>
      <c r="M724" s="12" t="str">
        <f t="shared" si="155"/>
        <v/>
      </c>
      <c r="N724" s="13"/>
    </row>
    <row r="725" spans="2:14" hidden="1">
      <c r="B725" s="365">
        <v>5100</v>
      </c>
      <c r="C725" s="1777" t="s">
        <v>244</v>
      </c>
      <c r="D725" s="1778"/>
      <c r="E725" s="310">
        <f>F725+G725+H725</f>
        <v>0</v>
      </c>
      <c r="F725" s="1422"/>
      <c r="G725" s="1423"/>
      <c r="H725" s="1424"/>
      <c r="I725" s="1422"/>
      <c r="J725" s="1423"/>
      <c r="K725" s="1424"/>
      <c r="L725" s="310">
        <f>I725+J725+K725</f>
        <v>0</v>
      </c>
      <c r="M725" s="12" t="str">
        <f t="shared" si="155"/>
        <v/>
      </c>
      <c r="N725" s="13"/>
    </row>
    <row r="726" spans="2:14" hidden="1">
      <c r="B726" s="365">
        <v>5200</v>
      </c>
      <c r="C726" s="1777" t="s">
        <v>245</v>
      </c>
      <c r="D726" s="1778"/>
      <c r="E726" s="310">
        <f t="shared" ref="E726:L726" si="163">SUM(E727:E733)</f>
        <v>0</v>
      </c>
      <c r="F726" s="274">
        <f t="shared" si="163"/>
        <v>0</v>
      </c>
      <c r="G726" s="275">
        <f t="shared" si="163"/>
        <v>0</v>
      </c>
      <c r="H726" s="276">
        <f t="shared" si="163"/>
        <v>0</v>
      </c>
      <c r="I726" s="274">
        <f t="shared" si="163"/>
        <v>0</v>
      </c>
      <c r="J726" s="275">
        <f t="shared" si="163"/>
        <v>0</v>
      </c>
      <c r="K726" s="276">
        <f t="shared" si="163"/>
        <v>0</v>
      </c>
      <c r="L726" s="310">
        <f t="shared" si="163"/>
        <v>0</v>
      </c>
      <c r="M726" s="12" t="str">
        <f t="shared" si="155"/>
        <v/>
      </c>
      <c r="N726" s="13"/>
    </row>
    <row r="727" spans="2:14" ht="16.2" hidden="1">
      <c r="B727" s="366"/>
      <c r="C727" s="367">
        <v>5201</v>
      </c>
      <c r="D727" s="368" t="s">
        <v>246</v>
      </c>
      <c r="E727" s="281">
        <f t="shared" ref="E727:E733" si="164">F727+G727+H727</f>
        <v>0</v>
      </c>
      <c r="F727" s="152"/>
      <c r="G727" s="153"/>
      <c r="H727" s="1418"/>
      <c r="I727" s="152"/>
      <c r="J727" s="153"/>
      <c r="K727" s="1418"/>
      <c r="L727" s="281">
        <f t="shared" ref="L727:L733" si="165">I727+J727+K727</f>
        <v>0</v>
      </c>
      <c r="M727" s="12" t="str">
        <f t="shared" si="155"/>
        <v/>
      </c>
      <c r="N727" s="13"/>
    </row>
    <row r="728" spans="2:14" ht="16.2" hidden="1">
      <c r="B728" s="366"/>
      <c r="C728" s="369">
        <v>5202</v>
      </c>
      <c r="D728" s="370" t="s">
        <v>247</v>
      </c>
      <c r="E728" s="295">
        <f t="shared" si="164"/>
        <v>0</v>
      </c>
      <c r="F728" s="158"/>
      <c r="G728" s="159"/>
      <c r="H728" s="1420"/>
      <c r="I728" s="158"/>
      <c r="J728" s="159"/>
      <c r="K728" s="1420"/>
      <c r="L728" s="295">
        <f t="shared" si="165"/>
        <v>0</v>
      </c>
      <c r="M728" s="12" t="str">
        <f t="shared" si="155"/>
        <v/>
      </c>
      <c r="N728" s="13"/>
    </row>
    <row r="729" spans="2:14" ht="16.2" hidden="1">
      <c r="B729" s="366"/>
      <c r="C729" s="369">
        <v>5203</v>
      </c>
      <c r="D729" s="370" t="s">
        <v>613</v>
      </c>
      <c r="E729" s="295">
        <f t="shared" si="164"/>
        <v>0</v>
      </c>
      <c r="F729" s="158"/>
      <c r="G729" s="159"/>
      <c r="H729" s="1420"/>
      <c r="I729" s="158"/>
      <c r="J729" s="159"/>
      <c r="K729" s="1420"/>
      <c r="L729" s="295">
        <f t="shared" si="165"/>
        <v>0</v>
      </c>
      <c r="M729" s="12" t="str">
        <f t="shared" si="155"/>
        <v/>
      </c>
      <c r="N729" s="13"/>
    </row>
    <row r="730" spans="2:14" ht="16.2" hidden="1">
      <c r="B730" s="366"/>
      <c r="C730" s="369">
        <v>5204</v>
      </c>
      <c r="D730" s="370" t="s">
        <v>614</v>
      </c>
      <c r="E730" s="295">
        <f t="shared" si="164"/>
        <v>0</v>
      </c>
      <c r="F730" s="158"/>
      <c r="G730" s="159"/>
      <c r="H730" s="1420"/>
      <c r="I730" s="158"/>
      <c r="J730" s="159"/>
      <c r="K730" s="1420"/>
      <c r="L730" s="295">
        <f t="shared" si="165"/>
        <v>0</v>
      </c>
      <c r="M730" s="12" t="str">
        <f t="shared" si="155"/>
        <v/>
      </c>
      <c r="N730" s="13"/>
    </row>
    <row r="731" spans="2:14" ht="16.2" hidden="1">
      <c r="B731" s="366"/>
      <c r="C731" s="369">
        <v>5205</v>
      </c>
      <c r="D731" s="370" t="s">
        <v>615</v>
      </c>
      <c r="E731" s="295">
        <f t="shared" si="164"/>
        <v>0</v>
      </c>
      <c r="F731" s="158"/>
      <c r="G731" s="159"/>
      <c r="H731" s="1420"/>
      <c r="I731" s="158"/>
      <c r="J731" s="159"/>
      <c r="K731" s="1420"/>
      <c r="L731" s="295">
        <f t="shared" si="165"/>
        <v>0</v>
      </c>
      <c r="M731" s="12" t="str">
        <f t="shared" si="155"/>
        <v/>
      </c>
      <c r="N731" s="13"/>
    </row>
    <row r="732" spans="2:14" ht="16.2" hidden="1">
      <c r="B732" s="366"/>
      <c r="C732" s="369">
        <v>5206</v>
      </c>
      <c r="D732" s="370" t="s">
        <v>616</v>
      </c>
      <c r="E732" s="295">
        <f t="shared" si="164"/>
        <v>0</v>
      </c>
      <c r="F732" s="158"/>
      <c r="G732" s="159"/>
      <c r="H732" s="1420"/>
      <c r="I732" s="158"/>
      <c r="J732" s="159"/>
      <c r="K732" s="1420"/>
      <c r="L732" s="295">
        <f t="shared" si="165"/>
        <v>0</v>
      </c>
      <c r="M732" s="12" t="str">
        <f t="shared" si="155"/>
        <v/>
      </c>
      <c r="N732" s="13"/>
    </row>
    <row r="733" spans="2:14" ht="16.2" hidden="1">
      <c r="B733" s="366"/>
      <c r="C733" s="371">
        <v>5219</v>
      </c>
      <c r="D733" s="372" t="s">
        <v>617</v>
      </c>
      <c r="E733" s="287">
        <f t="shared" si="164"/>
        <v>0</v>
      </c>
      <c r="F733" s="173"/>
      <c r="G733" s="174"/>
      <c r="H733" s="1421"/>
      <c r="I733" s="173"/>
      <c r="J733" s="174"/>
      <c r="K733" s="1421"/>
      <c r="L733" s="287">
        <f t="shared" si="165"/>
        <v>0</v>
      </c>
      <c r="M733" s="12" t="str">
        <f t="shared" ref="M733:M752" si="166">(IF($E733&lt;&gt;0,$M$2,IF($L733&lt;&gt;0,$M$2,"")))</f>
        <v/>
      </c>
      <c r="N733" s="13"/>
    </row>
    <row r="734" spans="2:14" hidden="1">
      <c r="B734" s="365">
        <v>5300</v>
      </c>
      <c r="C734" s="1777" t="s">
        <v>618</v>
      </c>
      <c r="D734" s="1778"/>
      <c r="E734" s="310">
        <f t="shared" ref="E734:L734" si="167">SUM(E735:E736)</f>
        <v>0</v>
      </c>
      <c r="F734" s="274">
        <f t="shared" si="167"/>
        <v>0</v>
      </c>
      <c r="G734" s="275">
        <f t="shared" si="167"/>
        <v>0</v>
      </c>
      <c r="H734" s="276">
        <f t="shared" si="167"/>
        <v>0</v>
      </c>
      <c r="I734" s="274">
        <f t="shared" si="167"/>
        <v>0</v>
      </c>
      <c r="J734" s="275">
        <f t="shared" si="167"/>
        <v>0</v>
      </c>
      <c r="K734" s="276">
        <f t="shared" si="167"/>
        <v>0</v>
      </c>
      <c r="L734" s="310">
        <f t="shared" si="167"/>
        <v>0</v>
      </c>
      <c r="M734" s="12" t="str">
        <f t="shared" si="166"/>
        <v/>
      </c>
      <c r="N734" s="13"/>
    </row>
    <row r="735" spans="2:14" hidden="1">
      <c r="B735" s="366"/>
      <c r="C735" s="367">
        <v>5301</v>
      </c>
      <c r="D735" s="368" t="s">
        <v>303</v>
      </c>
      <c r="E735" s="281">
        <f>F735+G735+H735</f>
        <v>0</v>
      </c>
      <c r="F735" s="152"/>
      <c r="G735" s="153"/>
      <c r="H735" s="1418"/>
      <c r="I735" s="152"/>
      <c r="J735" s="153"/>
      <c r="K735" s="1418"/>
      <c r="L735" s="281">
        <f>I735+J735+K735</f>
        <v>0</v>
      </c>
      <c r="M735" s="12" t="str">
        <f t="shared" si="166"/>
        <v/>
      </c>
      <c r="N735" s="13"/>
    </row>
    <row r="736" spans="2:14" ht="16.2" hidden="1">
      <c r="B736" s="366"/>
      <c r="C736" s="371">
        <v>5309</v>
      </c>
      <c r="D736" s="372" t="s">
        <v>619</v>
      </c>
      <c r="E736" s="287">
        <f>F736+G736+H736</f>
        <v>0</v>
      </c>
      <c r="F736" s="173"/>
      <c r="G736" s="174"/>
      <c r="H736" s="1421"/>
      <c r="I736" s="173"/>
      <c r="J736" s="174"/>
      <c r="K736" s="1421"/>
      <c r="L736" s="287">
        <f>I736+J736+K736</f>
        <v>0</v>
      </c>
      <c r="M736" s="12" t="str">
        <f t="shared" si="166"/>
        <v/>
      </c>
      <c r="N736" s="13"/>
    </row>
    <row r="737" spans="2:14" hidden="1">
      <c r="B737" s="365">
        <v>5400</v>
      </c>
      <c r="C737" s="1777" t="s">
        <v>680</v>
      </c>
      <c r="D737" s="1778"/>
      <c r="E737" s="310">
        <f>F737+G737+H737</f>
        <v>0</v>
      </c>
      <c r="F737" s="1422"/>
      <c r="G737" s="1423"/>
      <c r="H737" s="1424"/>
      <c r="I737" s="1422"/>
      <c r="J737" s="1423"/>
      <c r="K737" s="1424"/>
      <c r="L737" s="310">
        <f>I737+J737+K737</f>
        <v>0</v>
      </c>
      <c r="M737" s="12" t="str">
        <f t="shared" si="166"/>
        <v/>
      </c>
      <c r="N737" s="13"/>
    </row>
    <row r="738" spans="2:14" hidden="1">
      <c r="B738" s="272">
        <v>5500</v>
      </c>
      <c r="C738" s="1773" t="s">
        <v>681</v>
      </c>
      <c r="D738" s="1774"/>
      <c r="E738" s="310">
        <f t="shared" ref="E738:L738" si="168">SUM(E739:E742)</f>
        <v>0</v>
      </c>
      <c r="F738" s="274">
        <f t="shared" si="168"/>
        <v>0</v>
      </c>
      <c r="G738" s="275">
        <f t="shared" si="168"/>
        <v>0</v>
      </c>
      <c r="H738" s="276">
        <f t="shared" si="168"/>
        <v>0</v>
      </c>
      <c r="I738" s="274">
        <f t="shared" si="168"/>
        <v>0</v>
      </c>
      <c r="J738" s="275">
        <f t="shared" si="168"/>
        <v>0</v>
      </c>
      <c r="K738" s="276">
        <f t="shared" si="168"/>
        <v>0</v>
      </c>
      <c r="L738" s="310">
        <f t="shared" si="168"/>
        <v>0</v>
      </c>
      <c r="M738" s="12" t="str">
        <f t="shared" si="166"/>
        <v/>
      </c>
      <c r="N738" s="13"/>
    </row>
    <row r="739" spans="2:14" ht="16.2" hidden="1">
      <c r="B739" s="362"/>
      <c r="C739" s="279">
        <v>5501</v>
      </c>
      <c r="D739" s="311" t="s">
        <v>682</v>
      </c>
      <c r="E739" s="281">
        <f>F739+G739+H739</f>
        <v>0</v>
      </c>
      <c r="F739" s="152"/>
      <c r="G739" s="153"/>
      <c r="H739" s="1418"/>
      <c r="I739" s="152"/>
      <c r="J739" s="153"/>
      <c r="K739" s="1418"/>
      <c r="L739" s="281">
        <f>I739+J739+K739</f>
        <v>0</v>
      </c>
      <c r="M739" s="12" t="str">
        <f t="shared" si="166"/>
        <v/>
      </c>
      <c r="N739" s="13"/>
    </row>
    <row r="740" spans="2:14" ht="16.2" hidden="1">
      <c r="B740" s="362"/>
      <c r="C740" s="293">
        <v>5502</v>
      </c>
      <c r="D740" s="294" t="s">
        <v>683</v>
      </c>
      <c r="E740" s="295">
        <f>F740+G740+H740</f>
        <v>0</v>
      </c>
      <c r="F740" s="158"/>
      <c r="G740" s="159"/>
      <c r="H740" s="1420"/>
      <c r="I740" s="158"/>
      <c r="J740" s="159"/>
      <c r="K740" s="1420"/>
      <c r="L740" s="295">
        <f>I740+J740+K740</f>
        <v>0</v>
      </c>
      <c r="M740" s="12" t="str">
        <f t="shared" si="166"/>
        <v/>
      </c>
      <c r="N740" s="13"/>
    </row>
    <row r="741" spans="2:14" ht="16.2" hidden="1">
      <c r="B741" s="362"/>
      <c r="C741" s="293">
        <v>5503</v>
      </c>
      <c r="D741" s="363" t="s">
        <v>684</v>
      </c>
      <c r="E741" s="295">
        <f>F741+G741+H741</f>
        <v>0</v>
      </c>
      <c r="F741" s="158"/>
      <c r="G741" s="159"/>
      <c r="H741" s="1420"/>
      <c r="I741" s="158"/>
      <c r="J741" s="159"/>
      <c r="K741" s="1420"/>
      <c r="L741" s="295">
        <f>I741+J741+K741</f>
        <v>0</v>
      </c>
      <c r="M741" s="12" t="str">
        <f t="shared" si="166"/>
        <v/>
      </c>
      <c r="N741" s="13"/>
    </row>
    <row r="742" spans="2:14" ht="16.2" hidden="1">
      <c r="B742" s="362"/>
      <c r="C742" s="285">
        <v>5504</v>
      </c>
      <c r="D742" s="339" t="s">
        <v>685</v>
      </c>
      <c r="E742" s="287">
        <f>F742+G742+H742</f>
        <v>0</v>
      </c>
      <c r="F742" s="173"/>
      <c r="G742" s="174"/>
      <c r="H742" s="1421"/>
      <c r="I742" s="173"/>
      <c r="J742" s="174"/>
      <c r="K742" s="1421"/>
      <c r="L742" s="287">
        <f>I742+J742+K742</f>
        <v>0</v>
      </c>
      <c r="M742" s="12" t="str">
        <f t="shared" si="166"/>
        <v/>
      </c>
      <c r="N742" s="13"/>
    </row>
    <row r="743" spans="2:14" ht="16.2" hidden="1">
      <c r="B743" s="365">
        <v>5700</v>
      </c>
      <c r="C743" s="1779" t="s">
        <v>908</v>
      </c>
      <c r="D743" s="1780"/>
      <c r="E743" s="310">
        <f>SUM(E744:E746)</f>
        <v>0</v>
      </c>
      <c r="F743" s="1470">
        <v>0</v>
      </c>
      <c r="G743" s="1470">
        <v>0</v>
      </c>
      <c r="H743" s="1470">
        <v>0</v>
      </c>
      <c r="I743" s="1470">
        <v>0</v>
      </c>
      <c r="J743" s="1470">
        <v>0</v>
      </c>
      <c r="K743" s="1470">
        <v>0</v>
      </c>
      <c r="L743" s="310">
        <f>SUM(L744:L746)</f>
        <v>0</v>
      </c>
      <c r="M743" s="12" t="str">
        <f t="shared" si="166"/>
        <v/>
      </c>
      <c r="N743" s="13"/>
    </row>
    <row r="744" spans="2:14" ht="16.2" hidden="1">
      <c r="B744" s="366"/>
      <c r="C744" s="367">
        <v>5701</v>
      </c>
      <c r="D744" s="368" t="s">
        <v>686</v>
      </c>
      <c r="E744" s="281">
        <f>F744+G744+H744</f>
        <v>0</v>
      </c>
      <c r="F744" s="1471">
        <v>0</v>
      </c>
      <c r="G744" s="1471">
        <v>0</v>
      </c>
      <c r="H744" s="1472">
        <v>0</v>
      </c>
      <c r="I744" s="1666">
        <v>0</v>
      </c>
      <c r="J744" s="1471">
        <v>0</v>
      </c>
      <c r="K744" s="1471">
        <v>0</v>
      </c>
      <c r="L744" s="281">
        <f>I744+J744+K744</f>
        <v>0</v>
      </c>
      <c r="M744" s="12" t="str">
        <f t="shared" si="166"/>
        <v/>
      </c>
      <c r="N744" s="13"/>
    </row>
    <row r="745" spans="2:14" ht="16.2" hidden="1">
      <c r="B745" s="366"/>
      <c r="C745" s="373">
        <v>5702</v>
      </c>
      <c r="D745" s="374" t="s">
        <v>687</v>
      </c>
      <c r="E745" s="314">
        <f>F745+G745+H745</f>
        <v>0</v>
      </c>
      <c r="F745" s="1471">
        <v>0</v>
      </c>
      <c r="G745" s="1471">
        <v>0</v>
      </c>
      <c r="H745" s="1472">
        <v>0</v>
      </c>
      <c r="I745" s="1666">
        <v>0</v>
      </c>
      <c r="J745" s="1471">
        <v>0</v>
      </c>
      <c r="K745" s="1471">
        <v>0</v>
      </c>
      <c r="L745" s="314">
        <f>I745+J745+K745</f>
        <v>0</v>
      </c>
      <c r="M745" s="12" t="str">
        <f t="shared" si="166"/>
        <v/>
      </c>
      <c r="N745" s="13"/>
    </row>
    <row r="746" spans="2:14" hidden="1">
      <c r="B746" s="292"/>
      <c r="C746" s="375">
        <v>4071</v>
      </c>
      <c r="D746" s="376" t="s">
        <v>688</v>
      </c>
      <c r="E746" s="377">
        <f>F746+G746+H746</f>
        <v>0</v>
      </c>
      <c r="F746" s="1471">
        <v>0</v>
      </c>
      <c r="G746" s="1471">
        <v>0</v>
      </c>
      <c r="H746" s="1472">
        <v>0</v>
      </c>
      <c r="I746" s="1666">
        <v>0</v>
      </c>
      <c r="J746" s="1471">
        <v>0</v>
      </c>
      <c r="K746" s="1471">
        <v>0</v>
      </c>
      <c r="L746" s="377">
        <f>I746+J746+K746</f>
        <v>0</v>
      </c>
      <c r="M746" s="12" t="str">
        <f t="shared" si="166"/>
        <v/>
      </c>
      <c r="N746" s="13"/>
    </row>
    <row r="747" spans="2:14" hidden="1">
      <c r="B747" s="582"/>
      <c r="C747" s="1775" t="s">
        <v>689</v>
      </c>
      <c r="D747" s="1776"/>
      <c r="E747" s="1438"/>
      <c r="F747" s="1438"/>
      <c r="G747" s="1438"/>
      <c r="H747" s="1438"/>
      <c r="I747" s="1438"/>
      <c r="J747" s="1438"/>
      <c r="K747" s="1438"/>
      <c r="L747" s="1439"/>
      <c r="M747" s="12" t="str">
        <f t="shared" si="166"/>
        <v/>
      </c>
      <c r="N747" s="13"/>
    </row>
    <row r="748" spans="2:14" hidden="1">
      <c r="B748" s="381">
        <v>98</v>
      </c>
      <c r="C748" s="1775" t="s">
        <v>689</v>
      </c>
      <c r="D748" s="1776"/>
      <c r="E748" s="382">
        <f>F748+G748+H748</f>
        <v>0</v>
      </c>
      <c r="F748" s="1429"/>
      <c r="G748" s="1430"/>
      <c r="H748" s="1431"/>
      <c r="I748" s="1460">
        <v>0</v>
      </c>
      <c r="J748" s="1461">
        <v>0</v>
      </c>
      <c r="K748" s="1462">
        <v>0</v>
      </c>
      <c r="L748" s="382">
        <f>I748+J748+K748</f>
        <v>0</v>
      </c>
      <c r="M748" s="12" t="str">
        <f t="shared" si="166"/>
        <v/>
      </c>
      <c r="N748" s="13"/>
    </row>
    <row r="749" spans="2:14" hidden="1">
      <c r="B749" s="1433"/>
      <c r="C749" s="1434"/>
      <c r="D749" s="1435"/>
      <c r="E749" s="269"/>
      <c r="F749" s="269"/>
      <c r="G749" s="269"/>
      <c r="H749" s="269"/>
      <c r="I749" s="269"/>
      <c r="J749" s="269"/>
      <c r="K749" s="269"/>
      <c r="L749" s="270"/>
      <c r="M749" s="12" t="str">
        <f t="shared" si="166"/>
        <v/>
      </c>
      <c r="N749" s="13"/>
    </row>
    <row r="750" spans="2:14" hidden="1">
      <c r="B750" s="1436"/>
      <c r="C750" s="111"/>
      <c r="D750" s="1437"/>
      <c r="E750" s="218"/>
      <c r="F750" s="218"/>
      <c r="G750" s="218"/>
      <c r="H750" s="218"/>
      <c r="I750" s="218"/>
      <c r="J750" s="218"/>
      <c r="K750" s="218"/>
      <c r="L750" s="389"/>
      <c r="M750" s="12" t="str">
        <f t="shared" si="166"/>
        <v/>
      </c>
      <c r="N750" s="13"/>
    </row>
    <row r="751" spans="2:14" hidden="1">
      <c r="B751" s="1436"/>
      <c r="C751" s="111"/>
      <c r="D751" s="1437"/>
      <c r="E751" s="218"/>
      <c r="F751" s="218"/>
      <c r="G751" s="218"/>
      <c r="H751" s="218"/>
      <c r="I751" s="218"/>
      <c r="J751" s="218"/>
      <c r="K751" s="218"/>
      <c r="L751" s="389"/>
      <c r="M751" s="12" t="str">
        <f t="shared" si="166"/>
        <v/>
      </c>
      <c r="N751" s="13"/>
    </row>
    <row r="752" spans="2:14" ht="16.8" thickBot="1">
      <c r="B752" s="1463"/>
      <c r="C752" s="393" t="s">
        <v>735</v>
      </c>
      <c r="D752" s="1432">
        <f>+B752</f>
        <v>0</v>
      </c>
      <c r="E752" s="395">
        <f t="shared" ref="E752:L752" si="169">SUM(E637,E640,E646,E654,E655,E673,E677,E683,E686,E687,E688,E689,E690,E699,E705,E706,E707,E708,E715,E719,E720,E721,E722,E725,E726,E734,E737,E738,E743)+E748</f>
        <v>255</v>
      </c>
      <c r="F752" s="396">
        <f t="shared" si="169"/>
        <v>255</v>
      </c>
      <c r="G752" s="397">
        <f t="shared" si="169"/>
        <v>0</v>
      </c>
      <c r="H752" s="398">
        <f t="shared" si="169"/>
        <v>0</v>
      </c>
      <c r="I752" s="396">
        <f t="shared" si="169"/>
        <v>255</v>
      </c>
      <c r="J752" s="397">
        <f t="shared" si="169"/>
        <v>0</v>
      </c>
      <c r="K752" s="398">
        <f t="shared" si="169"/>
        <v>0</v>
      </c>
      <c r="L752" s="395">
        <f t="shared" si="169"/>
        <v>255</v>
      </c>
      <c r="M752" s="12">
        <f t="shared" si="166"/>
        <v>1</v>
      </c>
      <c r="N752" s="73" t="str">
        <f>LEFT(C634,1)</f>
        <v>4</v>
      </c>
    </row>
    <row r="753" spans="2:13" ht="16.2" thickTop="1">
      <c r="B753" s="79" t="s">
        <v>120</v>
      </c>
      <c r="C753" s="1"/>
      <c r="L753" s="6"/>
      <c r="M753" s="7">
        <f>(IF($E752&lt;&gt;0,$M$2,IF($L752&lt;&gt;0,$M$2,"")))</f>
        <v>1</v>
      </c>
    </row>
    <row r="754" spans="2:13">
      <c r="B754" s="1367"/>
      <c r="C754" s="1367"/>
      <c r="D754" s="1368"/>
      <c r="E754" s="1367"/>
      <c r="F754" s="1367"/>
      <c r="G754" s="1367"/>
      <c r="H754" s="1367"/>
      <c r="I754" s="1367"/>
      <c r="J754" s="1367"/>
      <c r="K754" s="1367"/>
      <c r="L754" s="1369"/>
      <c r="M754" s="7">
        <f>(IF($E752&lt;&gt;0,$M$2,IF($L752&lt;&gt;0,$M$2,"")))</f>
        <v>1</v>
      </c>
    </row>
    <row r="755" spans="2:13" ht="18" hidden="1">
      <c r="B755" s="65"/>
      <c r="C755" s="65"/>
      <c r="D755" s="65"/>
      <c r="E755" s="65"/>
      <c r="F755" s="65"/>
      <c r="G755" s="65"/>
      <c r="H755" s="65"/>
      <c r="I755" s="65"/>
      <c r="J755" s="65"/>
      <c r="K755" s="65"/>
      <c r="L755" s="77"/>
      <c r="M755" s="74" t="str">
        <f>(IF(E750&lt;&gt;0,$G$2,IF(L750&lt;&gt;0,$G$2,"")))</f>
        <v/>
      </c>
    </row>
    <row r="756" spans="2:13" ht="18" hidden="1">
      <c r="B756" s="65"/>
      <c r="C756" s="65"/>
      <c r="D756" s="65"/>
      <c r="E756" s="65"/>
      <c r="F756" s="65"/>
      <c r="G756" s="65"/>
      <c r="H756" s="65"/>
      <c r="I756" s="65"/>
      <c r="J756" s="65"/>
      <c r="K756" s="65"/>
      <c r="L756" s="77"/>
      <c r="M756" s="74" t="str">
        <f>(IF(E751&lt;&gt;0,$G$2,IF(L751&lt;&gt;0,$G$2,"")))</f>
        <v/>
      </c>
    </row>
    <row r="757" spans="2:13">
      <c r="B757" s="6"/>
      <c r="C757" s="6"/>
      <c r="D757" s="521"/>
      <c r="E757" s="38"/>
      <c r="F757" s="38"/>
      <c r="G757" s="38"/>
      <c r="H757" s="38"/>
      <c r="I757" s="38"/>
      <c r="J757" s="38"/>
      <c r="K757" s="38"/>
      <c r="L757" s="38"/>
      <c r="M757" s="7">
        <f>(IF($E890&lt;&gt;0,$M$2,IF($L890&lt;&gt;0,$M$2,"")))</f>
        <v>1</v>
      </c>
    </row>
    <row r="758" spans="2:13">
      <c r="B758" s="6"/>
      <c r="C758" s="1365"/>
      <c r="D758" s="1366"/>
      <c r="E758" s="38"/>
      <c r="F758" s="38"/>
      <c r="G758" s="38"/>
      <c r="H758" s="38"/>
      <c r="I758" s="38"/>
      <c r="J758" s="38"/>
      <c r="K758" s="38"/>
      <c r="L758" s="38"/>
      <c r="M758" s="7">
        <f>(IF($E890&lt;&gt;0,$M$2,IF($L890&lt;&gt;0,$M$2,"")))</f>
        <v>1</v>
      </c>
    </row>
    <row r="759" spans="2:13">
      <c r="B759" s="1749" t="str">
        <f>$B$7</f>
        <v>ОТЧЕТНИ ДАННИ ПО ЕБК ЗА ИЗПЪЛНЕНИЕТО НА БЮДЖЕТА</v>
      </c>
      <c r="C759" s="1750"/>
      <c r="D759" s="1750"/>
      <c r="E759" s="242"/>
      <c r="F759" s="242"/>
      <c r="G759" s="237"/>
      <c r="H759" s="237"/>
      <c r="I759" s="237"/>
      <c r="J759" s="237"/>
      <c r="K759" s="237"/>
      <c r="L759" s="237"/>
      <c r="M759" s="7">
        <f>(IF($E890&lt;&gt;0,$M$2,IF($L890&lt;&gt;0,$M$2,"")))</f>
        <v>1</v>
      </c>
    </row>
    <row r="760" spans="2:13">
      <c r="B760" s="228"/>
      <c r="C760" s="391"/>
      <c r="D760" s="400"/>
      <c r="E760" s="406" t="s">
        <v>460</v>
      </c>
      <c r="F760" s="406" t="s">
        <v>829</v>
      </c>
      <c r="G760" s="237"/>
      <c r="H760" s="1362" t="s">
        <v>1246</v>
      </c>
      <c r="I760" s="1363"/>
      <c r="J760" s="1364"/>
      <c r="K760" s="237"/>
      <c r="L760" s="237"/>
      <c r="M760" s="7">
        <f>(IF($E890&lt;&gt;0,$M$2,IF($L890&lt;&gt;0,$M$2,"")))</f>
        <v>1</v>
      </c>
    </row>
    <row r="761" spans="2:13" ht="17.399999999999999">
      <c r="B761" s="1751" t="str">
        <f>$B$9</f>
        <v>ДГ КАЛИНКА КВ.РУДНИК</v>
      </c>
      <c r="C761" s="1752"/>
      <c r="D761" s="1753"/>
      <c r="E761" s="115">
        <f>$E$9</f>
        <v>44197</v>
      </c>
      <c r="F761" s="226">
        <f>$F$9</f>
        <v>44561</v>
      </c>
      <c r="G761" s="237"/>
      <c r="H761" s="237"/>
      <c r="I761" s="237"/>
      <c r="J761" s="237"/>
      <c r="K761" s="237"/>
      <c r="L761" s="237"/>
      <c r="M761" s="7">
        <f>(IF($E890&lt;&gt;0,$M$2,IF($L890&lt;&gt;0,$M$2,"")))</f>
        <v>1</v>
      </c>
    </row>
    <row r="762" spans="2:13">
      <c r="B762" s="227" t="str">
        <f>$B$10</f>
        <v>(наименование на разпоредителя с бюджет)</v>
      </c>
      <c r="C762" s="228"/>
      <c r="D762" s="229"/>
      <c r="E762" s="237"/>
      <c r="F762" s="237"/>
      <c r="G762" s="237"/>
      <c r="H762" s="237"/>
      <c r="I762" s="237"/>
      <c r="J762" s="237"/>
      <c r="K762" s="237"/>
      <c r="L762" s="237"/>
      <c r="M762" s="7">
        <f>(IF($E890&lt;&gt;0,$M$2,IF($L890&lt;&gt;0,$M$2,"")))</f>
        <v>1</v>
      </c>
    </row>
    <row r="763" spans="2:13">
      <c r="B763" s="227"/>
      <c r="C763" s="228"/>
      <c r="D763" s="229"/>
      <c r="E763" s="237"/>
      <c r="F763" s="237"/>
      <c r="G763" s="237"/>
      <c r="H763" s="237"/>
      <c r="I763" s="237"/>
      <c r="J763" s="237"/>
      <c r="K763" s="237"/>
      <c r="L763" s="237"/>
      <c r="M763" s="7">
        <f>(IF($E890&lt;&gt;0,$M$2,IF($L890&lt;&gt;0,$M$2,"")))</f>
        <v>1</v>
      </c>
    </row>
    <row r="764" spans="2:13" ht="18">
      <c r="B764" s="1754" t="str">
        <f>$B$12</f>
        <v xml:space="preserve">Бургас </v>
      </c>
      <c r="C764" s="1755"/>
      <c r="D764" s="1756"/>
      <c r="E764" s="410" t="s">
        <v>884</v>
      </c>
      <c r="F764" s="1360" t="str">
        <f>$F$12</f>
        <v>5202</v>
      </c>
      <c r="G764" s="237"/>
      <c r="H764" s="237"/>
      <c r="I764" s="237"/>
      <c r="J764" s="237"/>
      <c r="K764" s="237"/>
      <c r="L764" s="237"/>
      <c r="M764" s="7">
        <f>(IF($E890&lt;&gt;0,$M$2,IF($L890&lt;&gt;0,$M$2,"")))</f>
        <v>1</v>
      </c>
    </row>
    <row r="765" spans="2:13">
      <c r="B765" s="233" t="str">
        <f>$B$13</f>
        <v>(наименование на първостепенния разпоредител с бюджет)</v>
      </c>
      <c r="C765" s="228"/>
      <c r="D765" s="229"/>
      <c r="E765" s="1361"/>
      <c r="F765" s="242"/>
      <c r="G765" s="237"/>
      <c r="H765" s="237"/>
      <c r="I765" s="237"/>
      <c r="J765" s="237"/>
      <c r="K765" s="237"/>
      <c r="L765" s="237"/>
      <c r="M765" s="7">
        <f>(IF($E890&lt;&gt;0,$M$2,IF($L890&lt;&gt;0,$M$2,"")))</f>
        <v>1</v>
      </c>
    </row>
    <row r="766" spans="2:13" ht="18">
      <c r="B766" s="236"/>
      <c r="C766" s="237"/>
      <c r="D766" s="124" t="s">
        <v>885</v>
      </c>
      <c r="E766" s="238">
        <f>$E$15</f>
        <v>0</v>
      </c>
      <c r="F766" s="414" t="str">
        <f>$F$15</f>
        <v>БЮДЖЕТ</v>
      </c>
      <c r="G766" s="218"/>
      <c r="H766" s="218"/>
      <c r="I766" s="218"/>
      <c r="J766" s="218"/>
      <c r="K766" s="218"/>
      <c r="L766" s="218"/>
      <c r="M766" s="7">
        <f>(IF($E890&lt;&gt;0,$M$2,IF($L890&lt;&gt;0,$M$2,"")))</f>
        <v>1</v>
      </c>
    </row>
    <row r="767" spans="2:13" ht="16.2" thickBot="1">
      <c r="B767" s="228"/>
      <c r="C767" s="391"/>
      <c r="D767" s="400"/>
      <c r="E767" s="237"/>
      <c r="F767" s="409"/>
      <c r="G767" s="409"/>
      <c r="H767" s="409"/>
      <c r="I767" s="409"/>
      <c r="J767" s="409"/>
      <c r="K767" s="409"/>
      <c r="L767" s="1377" t="s">
        <v>461</v>
      </c>
      <c r="M767" s="7">
        <f>(IF($E890&lt;&gt;0,$M$2,IF($L890&lt;&gt;0,$M$2,"")))</f>
        <v>1</v>
      </c>
    </row>
    <row r="768" spans="2:13" ht="17.399999999999999">
      <c r="B768" s="247"/>
      <c r="C768" s="248"/>
      <c r="D768" s="249" t="s">
        <v>707</v>
      </c>
      <c r="E768" s="1757" t="s">
        <v>2071</v>
      </c>
      <c r="F768" s="1758"/>
      <c r="G768" s="1758"/>
      <c r="H768" s="1759"/>
      <c r="I768" s="1760" t="s">
        <v>2072</v>
      </c>
      <c r="J768" s="1761"/>
      <c r="K768" s="1761"/>
      <c r="L768" s="1762"/>
      <c r="M768" s="7">
        <f>(IF($E890&lt;&gt;0,$M$2,IF($L890&lt;&gt;0,$M$2,"")))</f>
        <v>1</v>
      </c>
    </row>
    <row r="769" spans="2:14" ht="47.4" thickBot="1">
      <c r="B769" s="250" t="s">
        <v>62</v>
      </c>
      <c r="C769" s="251" t="s">
        <v>462</v>
      </c>
      <c r="D769" s="252" t="s">
        <v>708</v>
      </c>
      <c r="E769" s="1403" t="str">
        <f>$E$20</f>
        <v>Уточнен план                Общо</v>
      </c>
      <c r="F769" s="1407" t="str">
        <f>$F$20</f>
        <v>държавни дейности</v>
      </c>
      <c r="G769" s="1408" t="str">
        <f>$G$20</f>
        <v>местни дейности</v>
      </c>
      <c r="H769" s="1409" t="str">
        <f>$H$20</f>
        <v>дофинансиране</v>
      </c>
      <c r="I769" s="253" t="str">
        <f>$I$20</f>
        <v>държавни дейности -ОТЧЕТ</v>
      </c>
      <c r="J769" s="254" t="str">
        <f>$J$20</f>
        <v>местни дейности - ОТЧЕТ</v>
      </c>
      <c r="K769" s="255" t="str">
        <f>$K$20</f>
        <v>дофинансиране - ОТЧЕТ</v>
      </c>
      <c r="L769" s="1630" t="str">
        <f>$L$20</f>
        <v>ОТЧЕТ                                    ОБЩО</v>
      </c>
      <c r="M769" s="7">
        <f>(IF($E890&lt;&gt;0,$M$2,IF($L890&lt;&gt;0,$M$2,"")))</f>
        <v>1</v>
      </c>
    </row>
    <row r="770" spans="2:14" ht="18">
      <c r="B770" s="258"/>
      <c r="C770" s="259"/>
      <c r="D770" s="260" t="s">
        <v>737</v>
      </c>
      <c r="E770" s="1454" t="str">
        <f>$E$21</f>
        <v>(1)</v>
      </c>
      <c r="F770" s="143" t="str">
        <f>$F$21</f>
        <v>(2)</v>
      </c>
      <c r="G770" s="144" t="str">
        <f>$G$21</f>
        <v>(3)</v>
      </c>
      <c r="H770" s="145" t="str">
        <f>$H$21</f>
        <v>(4)</v>
      </c>
      <c r="I770" s="261" t="str">
        <f>$I$21</f>
        <v>(5)</v>
      </c>
      <c r="J770" s="262" t="str">
        <f>$J$21</f>
        <v>(6)</v>
      </c>
      <c r="K770" s="263" t="str">
        <f>$K$21</f>
        <v>(7)</v>
      </c>
      <c r="L770" s="264" t="str">
        <f>$L$21</f>
        <v>(8)</v>
      </c>
      <c r="M770" s="7">
        <f>(IF($E890&lt;&gt;0,$M$2,IF($L890&lt;&gt;0,$M$2,"")))</f>
        <v>1</v>
      </c>
    </row>
    <row r="771" spans="2:14">
      <c r="B771" s="1451"/>
      <c r="C771" s="1597" t="e">
        <f>VLOOKUP(D771,OP_LIST2,2,FALSE)</f>
        <v>#N/A</v>
      </c>
      <c r="D771" s="1457"/>
      <c r="E771" s="389"/>
      <c r="F771" s="1441"/>
      <c r="G771" s="1442"/>
      <c r="H771" s="1443"/>
      <c r="I771" s="1441"/>
      <c r="J771" s="1442"/>
      <c r="K771" s="1443"/>
      <c r="L771" s="1440"/>
      <c r="M771" s="7">
        <f>(IF($E890&lt;&gt;0,$M$2,IF($L890&lt;&gt;0,$M$2,"")))</f>
        <v>1</v>
      </c>
    </row>
    <row r="772" spans="2:14">
      <c r="B772" s="1668" t="s">
        <v>2070</v>
      </c>
      <c r="C772" s="1458">
        <f>VLOOKUP(D773,EBK_DEIN2,2,FALSE)</f>
        <v>7713</v>
      </c>
      <c r="D772" s="1457" t="s">
        <v>786</v>
      </c>
      <c r="E772" s="389"/>
      <c r="F772" s="1444"/>
      <c r="G772" s="1445"/>
      <c r="H772" s="1446"/>
      <c r="I772" s="1444"/>
      <c r="J772" s="1445"/>
      <c r="K772" s="1446"/>
      <c r="L772" s="1440"/>
      <c r="M772" s="7">
        <f>(IF($E890&lt;&gt;0,$M$2,IF($L890&lt;&gt;0,$M$2,"")))</f>
        <v>1</v>
      </c>
    </row>
    <row r="773" spans="2:14">
      <c r="B773" s="1450"/>
      <c r="C773" s="1586">
        <f>+C772</f>
        <v>7713</v>
      </c>
      <c r="D773" s="1452" t="s">
        <v>487</v>
      </c>
      <c r="E773" s="389"/>
      <c r="F773" s="1444"/>
      <c r="G773" s="1445"/>
      <c r="H773" s="1446"/>
      <c r="I773" s="1444"/>
      <c r="J773" s="1445"/>
      <c r="K773" s="1446"/>
      <c r="L773" s="1440"/>
      <c r="M773" s="7">
        <f>(IF($E890&lt;&gt;0,$M$2,IF($L890&lt;&gt;0,$M$2,"")))</f>
        <v>1</v>
      </c>
    </row>
    <row r="774" spans="2:14">
      <c r="B774" s="1455"/>
      <c r="C774" s="1453"/>
      <c r="D774" s="1456" t="s">
        <v>709</v>
      </c>
      <c r="E774" s="389"/>
      <c r="F774" s="1447"/>
      <c r="G774" s="1448"/>
      <c r="H774" s="1449"/>
      <c r="I774" s="1447"/>
      <c r="J774" s="1448"/>
      <c r="K774" s="1449"/>
      <c r="L774" s="1440"/>
      <c r="M774" s="7">
        <f>(IF($E890&lt;&gt;0,$M$2,IF($L890&lt;&gt;0,$M$2,"")))</f>
        <v>1</v>
      </c>
    </row>
    <row r="775" spans="2:14" hidden="1">
      <c r="B775" s="272">
        <v>100</v>
      </c>
      <c r="C775" s="1765" t="s">
        <v>738</v>
      </c>
      <c r="D775" s="1766"/>
      <c r="E775" s="273">
        <f t="shared" ref="E775:L775" si="170">SUM(E776:E777)</f>
        <v>0</v>
      </c>
      <c r="F775" s="274">
        <f t="shared" si="170"/>
        <v>0</v>
      </c>
      <c r="G775" s="275">
        <f t="shared" si="170"/>
        <v>0</v>
      </c>
      <c r="H775" s="276">
        <f t="shared" si="170"/>
        <v>0</v>
      </c>
      <c r="I775" s="274">
        <f t="shared" si="170"/>
        <v>0</v>
      </c>
      <c r="J775" s="275">
        <f t="shared" si="170"/>
        <v>0</v>
      </c>
      <c r="K775" s="276">
        <f t="shared" si="170"/>
        <v>0</v>
      </c>
      <c r="L775" s="273">
        <f t="shared" si="170"/>
        <v>0</v>
      </c>
      <c r="M775" s="12" t="str">
        <f t="shared" ref="M775:M806" si="171">(IF($E775&lt;&gt;0,$M$2,IF($L775&lt;&gt;0,$M$2,"")))</f>
        <v/>
      </c>
      <c r="N775" s="13"/>
    </row>
    <row r="776" spans="2:14" ht="16.2" hidden="1">
      <c r="B776" s="278"/>
      <c r="C776" s="279">
        <v>101</v>
      </c>
      <c r="D776" s="280" t="s">
        <v>739</v>
      </c>
      <c r="E776" s="281">
        <f>F776+G776+H776</f>
        <v>0</v>
      </c>
      <c r="F776" s="152"/>
      <c r="G776" s="153"/>
      <c r="H776" s="1418"/>
      <c r="I776" s="152"/>
      <c r="J776" s="153"/>
      <c r="K776" s="1418"/>
      <c r="L776" s="281">
        <f>I776+J776+K776</f>
        <v>0</v>
      </c>
      <c r="M776" s="12" t="str">
        <f t="shared" si="171"/>
        <v/>
      </c>
      <c r="N776" s="13"/>
    </row>
    <row r="777" spans="2:14" ht="16.2" hidden="1">
      <c r="B777" s="278"/>
      <c r="C777" s="285">
        <v>102</v>
      </c>
      <c r="D777" s="286" t="s">
        <v>740</v>
      </c>
      <c r="E777" s="287">
        <f>F777+G777+H777</f>
        <v>0</v>
      </c>
      <c r="F777" s="173"/>
      <c r="G777" s="174"/>
      <c r="H777" s="1421"/>
      <c r="I777" s="173"/>
      <c r="J777" s="174"/>
      <c r="K777" s="1421"/>
      <c r="L777" s="287">
        <f>I777+J777+K777</f>
        <v>0</v>
      </c>
      <c r="M777" s="12" t="str">
        <f t="shared" si="171"/>
        <v/>
      </c>
      <c r="N777" s="13"/>
    </row>
    <row r="778" spans="2:14" hidden="1">
      <c r="B778" s="272">
        <v>200</v>
      </c>
      <c r="C778" s="1767" t="s">
        <v>741</v>
      </c>
      <c r="D778" s="1768"/>
      <c r="E778" s="273">
        <f t="shared" ref="E778:L778" si="172">SUM(E779:E783)</f>
        <v>0</v>
      </c>
      <c r="F778" s="274">
        <f t="shared" si="172"/>
        <v>0</v>
      </c>
      <c r="G778" s="275">
        <f t="shared" si="172"/>
        <v>0</v>
      </c>
      <c r="H778" s="276">
        <f t="shared" si="172"/>
        <v>0</v>
      </c>
      <c r="I778" s="274">
        <f t="shared" si="172"/>
        <v>0</v>
      </c>
      <c r="J778" s="275">
        <f t="shared" si="172"/>
        <v>0</v>
      </c>
      <c r="K778" s="276">
        <f t="shared" si="172"/>
        <v>0</v>
      </c>
      <c r="L778" s="273">
        <f t="shared" si="172"/>
        <v>0</v>
      </c>
      <c r="M778" s="12" t="str">
        <f t="shared" si="171"/>
        <v/>
      </c>
      <c r="N778" s="13"/>
    </row>
    <row r="779" spans="2:14" ht="16.2" hidden="1">
      <c r="B779" s="291"/>
      <c r="C779" s="279">
        <v>201</v>
      </c>
      <c r="D779" s="280" t="s">
        <v>742</v>
      </c>
      <c r="E779" s="281">
        <f>F779+G779+H779</f>
        <v>0</v>
      </c>
      <c r="F779" s="152"/>
      <c r="G779" s="153"/>
      <c r="H779" s="1418"/>
      <c r="I779" s="152"/>
      <c r="J779" s="153"/>
      <c r="K779" s="1418"/>
      <c r="L779" s="281">
        <f>I779+J779+K779</f>
        <v>0</v>
      </c>
      <c r="M779" s="12" t="str">
        <f t="shared" si="171"/>
        <v/>
      </c>
      <c r="N779" s="13"/>
    </row>
    <row r="780" spans="2:14" ht="16.2" hidden="1">
      <c r="B780" s="292"/>
      <c r="C780" s="293">
        <v>202</v>
      </c>
      <c r="D780" s="294" t="s">
        <v>743</v>
      </c>
      <c r="E780" s="295">
        <f>F780+G780+H780</f>
        <v>0</v>
      </c>
      <c r="F780" s="158"/>
      <c r="G780" s="159"/>
      <c r="H780" s="1420"/>
      <c r="I780" s="158"/>
      <c r="J780" s="159"/>
      <c r="K780" s="1420"/>
      <c r="L780" s="295">
        <f>I780+J780+K780</f>
        <v>0</v>
      </c>
      <c r="M780" s="12" t="str">
        <f t="shared" si="171"/>
        <v/>
      </c>
      <c r="N780" s="13"/>
    </row>
    <row r="781" spans="2:14" ht="16.2" hidden="1">
      <c r="B781" s="299"/>
      <c r="C781" s="293">
        <v>205</v>
      </c>
      <c r="D781" s="294" t="s">
        <v>590</v>
      </c>
      <c r="E781" s="295">
        <f>F781+G781+H781</f>
        <v>0</v>
      </c>
      <c r="F781" s="158"/>
      <c r="G781" s="159"/>
      <c r="H781" s="1420"/>
      <c r="I781" s="158"/>
      <c r="J781" s="159"/>
      <c r="K781" s="1420"/>
      <c r="L781" s="295">
        <f>I781+J781+K781</f>
        <v>0</v>
      </c>
      <c r="M781" s="12" t="str">
        <f t="shared" si="171"/>
        <v/>
      </c>
      <c r="N781" s="13"/>
    </row>
    <row r="782" spans="2:14" ht="16.2" hidden="1">
      <c r="B782" s="299"/>
      <c r="C782" s="293">
        <v>208</v>
      </c>
      <c r="D782" s="300" t="s">
        <v>591</v>
      </c>
      <c r="E782" s="295">
        <f>F782+G782+H782</f>
        <v>0</v>
      </c>
      <c r="F782" s="158"/>
      <c r="G782" s="159"/>
      <c r="H782" s="1420"/>
      <c r="I782" s="158"/>
      <c r="J782" s="159"/>
      <c r="K782" s="1420"/>
      <c r="L782" s="295">
        <f>I782+J782+K782</f>
        <v>0</v>
      </c>
      <c r="M782" s="12" t="str">
        <f t="shared" si="171"/>
        <v/>
      </c>
      <c r="N782" s="13"/>
    </row>
    <row r="783" spans="2:14" ht="16.2" hidden="1">
      <c r="B783" s="291"/>
      <c r="C783" s="285">
        <v>209</v>
      </c>
      <c r="D783" s="301" t="s">
        <v>592</v>
      </c>
      <c r="E783" s="287">
        <f>F783+G783+H783</f>
        <v>0</v>
      </c>
      <c r="F783" s="173"/>
      <c r="G783" s="174"/>
      <c r="H783" s="1421"/>
      <c r="I783" s="173"/>
      <c r="J783" s="174"/>
      <c r="K783" s="1421"/>
      <c r="L783" s="287">
        <f>I783+J783+K783</f>
        <v>0</v>
      </c>
      <c r="M783" s="12" t="str">
        <f t="shared" si="171"/>
        <v/>
      </c>
      <c r="N783" s="13"/>
    </row>
    <row r="784" spans="2:14" hidden="1">
      <c r="B784" s="272">
        <v>500</v>
      </c>
      <c r="C784" s="1769" t="s">
        <v>191</v>
      </c>
      <c r="D784" s="1770"/>
      <c r="E784" s="273">
        <f t="shared" ref="E784:L784" si="173">SUM(E785:E791)</f>
        <v>0</v>
      </c>
      <c r="F784" s="274">
        <f t="shared" si="173"/>
        <v>0</v>
      </c>
      <c r="G784" s="275">
        <f t="shared" si="173"/>
        <v>0</v>
      </c>
      <c r="H784" s="276">
        <f t="shared" si="173"/>
        <v>0</v>
      </c>
      <c r="I784" s="274">
        <f t="shared" si="173"/>
        <v>0</v>
      </c>
      <c r="J784" s="275">
        <f t="shared" si="173"/>
        <v>0</v>
      </c>
      <c r="K784" s="276">
        <f t="shared" si="173"/>
        <v>0</v>
      </c>
      <c r="L784" s="273">
        <f t="shared" si="173"/>
        <v>0</v>
      </c>
      <c r="M784" s="12" t="str">
        <f t="shared" si="171"/>
        <v/>
      </c>
      <c r="N784" s="13"/>
    </row>
    <row r="785" spans="2:14" ht="16.2" hidden="1">
      <c r="B785" s="291"/>
      <c r="C785" s="302">
        <v>551</v>
      </c>
      <c r="D785" s="303" t="s">
        <v>192</v>
      </c>
      <c r="E785" s="281">
        <f t="shared" ref="E785:E792" si="174">F785+G785+H785</f>
        <v>0</v>
      </c>
      <c r="F785" s="152"/>
      <c r="G785" s="153"/>
      <c r="H785" s="1418"/>
      <c r="I785" s="152"/>
      <c r="J785" s="153"/>
      <c r="K785" s="1418"/>
      <c r="L785" s="281">
        <f t="shared" ref="L785:L792" si="175">I785+J785+K785</f>
        <v>0</v>
      </c>
      <c r="M785" s="12" t="str">
        <f t="shared" si="171"/>
        <v/>
      </c>
      <c r="N785" s="13"/>
    </row>
    <row r="786" spans="2:14" ht="16.2" hidden="1">
      <c r="B786" s="291"/>
      <c r="C786" s="304">
        <v>552</v>
      </c>
      <c r="D786" s="305" t="s">
        <v>903</v>
      </c>
      <c r="E786" s="295">
        <f t="shared" si="174"/>
        <v>0</v>
      </c>
      <c r="F786" s="158"/>
      <c r="G786" s="159"/>
      <c r="H786" s="1420"/>
      <c r="I786" s="158"/>
      <c r="J786" s="159"/>
      <c r="K786" s="1420"/>
      <c r="L786" s="295">
        <f t="shared" si="175"/>
        <v>0</v>
      </c>
      <c r="M786" s="12" t="str">
        <f t="shared" si="171"/>
        <v/>
      </c>
      <c r="N786" s="13"/>
    </row>
    <row r="787" spans="2:14" ht="16.2" hidden="1">
      <c r="B787" s="306"/>
      <c r="C787" s="304">
        <v>558</v>
      </c>
      <c r="D787" s="307" t="s">
        <v>865</v>
      </c>
      <c r="E787" s="295">
        <f t="shared" si="174"/>
        <v>0</v>
      </c>
      <c r="F787" s="488">
        <v>0</v>
      </c>
      <c r="G787" s="489">
        <v>0</v>
      </c>
      <c r="H787" s="160">
        <v>0</v>
      </c>
      <c r="I787" s="488">
        <v>0</v>
      </c>
      <c r="J787" s="489">
        <v>0</v>
      </c>
      <c r="K787" s="160">
        <v>0</v>
      </c>
      <c r="L787" s="295">
        <f t="shared" si="175"/>
        <v>0</v>
      </c>
      <c r="M787" s="12" t="str">
        <f t="shared" si="171"/>
        <v/>
      </c>
      <c r="N787" s="13"/>
    </row>
    <row r="788" spans="2:14" ht="16.2" hidden="1">
      <c r="B788" s="306"/>
      <c r="C788" s="304">
        <v>560</v>
      </c>
      <c r="D788" s="307" t="s">
        <v>193</v>
      </c>
      <c r="E788" s="295">
        <f t="shared" si="174"/>
        <v>0</v>
      </c>
      <c r="F788" s="158"/>
      <c r="G788" s="159"/>
      <c r="H788" s="1420"/>
      <c r="I788" s="158"/>
      <c r="J788" s="159"/>
      <c r="K788" s="1420"/>
      <c r="L788" s="295">
        <f t="shared" si="175"/>
        <v>0</v>
      </c>
      <c r="M788" s="12" t="str">
        <f t="shared" si="171"/>
        <v/>
      </c>
      <c r="N788" s="13"/>
    </row>
    <row r="789" spans="2:14" ht="16.2" hidden="1">
      <c r="B789" s="306"/>
      <c r="C789" s="304">
        <v>580</v>
      </c>
      <c r="D789" s="305" t="s">
        <v>194</v>
      </c>
      <c r="E789" s="295">
        <f t="shared" si="174"/>
        <v>0</v>
      </c>
      <c r="F789" s="158"/>
      <c r="G789" s="159"/>
      <c r="H789" s="1420"/>
      <c r="I789" s="158"/>
      <c r="J789" s="159"/>
      <c r="K789" s="1420"/>
      <c r="L789" s="295">
        <f t="shared" si="175"/>
        <v>0</v>
      </c>
      <c r="M789" s="12" t="str">
        <f t="shared" si="171"/>
        <v/>
      </c>
      <c r="N789" s="13"/>
    </row>
    <row r="790" spans="2:14" hidden="1">
      <c r="B790" s="291"/>
      <c r="C790" s="304">
        <v>588</v>
      </c>
      <c r="D790" s="305" t="s">
        <v>867</v>
      </c>
      <c r="E790" s="295">
        <f t="shared" si="174"/>
        <v>0</v>
      </c>
      <c r="F790" s="488">
        <v>0</v>
      </c>
      <c r="G790" s="489">
        <v>0</v>
      </c>
      <c r="H790" s="160">
        <v>0</v>
      </c>
      <c r="I790" s="488">
        <v>0</v>
      </c>
      <c r="J790" s="489">
        <v>0</v>
      </c>
      <c r="K790" s="160">
        <v>0</v>
      </c>
      <c r="L790" s="295">
        <f t="shared" si="175"/>
        <v>0</v>
      </c>
      <c r="M790" s="12" t="str">
        <f t="shared" si="171"/>
        <v/>
      </c>
      <c r="N790" s="13"/>
    </row>
    <row r="791" spans="2:14" ht="31.8" hidden="1">
      <c r="B791" s="291"/>
      <c r="C791" s="308">
        <v>590</v>
      </c>
      <c r="D791" s="309" t="s">
        <v>195</v>
      </c>
      <c r="E791" s="287">
        <f t="shared" si="174"/>
        <v>0</v>
      </c>
      <c r="F791" s="173"/>
      <c r="G791" s="174"/>
      <c r="H791" s="1421"/>
      <c r="I791" s="173"/>
      <c r="J791" s="174"/>
      <c r="K791" s="1421"/>
      <c r="L791" s="287">
        <f t="shared" si="175"/>
        <v>0</v>
      </c>
      <c r="M791" s="12" t="str">
        <f t="shared" si="171"/>
        <v/>
      </c>
      <c r="N791" s="13"/>
    </row>
    <row r="792" spans="2:14" hidden="1">
      <c r="B792" s="272">
        <v>800</v>
      </c>
      <c r="C792" s="1771" t="s">
        <v>196</v>
      </c>
      <c r="D792" s="1772"/>
      <c r="E792" s="310">
        <f t="shared" si="174"/>
        <v>0</v>
      </c>
      <c r="F792" s="1422"/>
      <c r="G792" s="1423"/>
      <c r="H792" s="1424"/>
      <c r="I792" s="1422"/>
      <c r="J792" s="1423"/>
      <c r="K792" s="1424"/>
      <c r="L792" s="310">
        <f t="shared" si="175"/>
        <v>0</v>
      </c>
      <c r="M792" s="12" t="str">
        <f t="shared" si="171"/>
        <v/>
      </c>
      <c r="N792" s="13"/>
    </row>
    <row r="793" spans="2:14">
      <c r="B793" s="272">
        <v>1000</v>
      </c>
      <c r="C793" s="1767" t="s">
        <v>197</v>
      </c>
      <c r="D793" s="1768"/>
      <c r="E793" s="310">
        <f t="shared" ref="E793:L793" si="176">SUM(E794:E810)</f>
        <v>390</v>
      </c>
      <c r="F793" s="274">
        <f t="shared" si="176"/>
        <v>390</v>
      </c>
      <c r="G793" s="275">
        <f t="shared" si="176"/>
        <v>0</v>
      </c>
      <c r="H793" s="276">
        <f t="shared" si="176"/>
        <v>0</v>
      </c>
      <c r="I793" s="274">
        <f t="shared" si="176"/>
        <v>390</v>
      </c>
      <c r="J793" s="275">
        <f t="shared" si="176"/>
        <v>0</v>
      </c>
      <c r="K793" s="276">
        <f t="shared" si="176"/>
        <v>0</v>
      </c>
      <c r="L793" s="310">
        <f t="shared" si="176"/>
        <v>390</v>
      </c>
      <c r="M793" s="12">
        <f t="shared" si="171"/>
        <v>1</v>
      </c>
      <c r="N793" s="13"/>
    </row>
    <row r="794" spans="2:14" hidden="1">
      <c r="B794" s="292"/>
      <c r="C794" s="279">
        <v>1011</v>
      </c>
      <c r="D794" s="311" t="s">
        <v>198</v>
      </c>
      <c r="E794" s="281">
        <f t="shared" ref="E794:E810" si="177">F794+G794+H794</f>
        <v>0</v>
      </c>
      <c r="F794" s="152"/>
      <c r="G794" s="153"/>
      <c r="H794" s="1418"/>
      <c r="I794" s="152"/>
      <c r="J794" s="153"/>
      <c r="K794" s="1418"/>
      <c r="L794" s="281">
        <f t="shared" ref="L794:L810" si="178">I794+J794+K794</f>
        <v>0</v>
      </c>
      <c r="M794" s="12" t="str">
        <f t="shared" si="171"/>
        <v/>
      </c>
      <c r="N794" s="13"/>
    </row>
    <row r="795" spans="2:14" hidden="1">
      <c r="B795" s="292"/>
      <c r="C795" s="293">
        <v>1012</v>
      </c>
      <c r="D795" s="294" t="s">
        <v>199</v>
      </c>
      <c r="E795" s="295">
        <f t="shared" si="177"/>
        <v>0</v>
      </c>
      <c r="F795" s="158"/>
      <c r="G795" s="159"/>
      <c r="H795" s="1420"/>
      <c r="I795" s="158"/>
      <c r="J795" s="159"/>
      <c r="K795" s="1420"/>
      <c r="L795" s="295">
        <f t="shared" si="178"/>
        <v>0</v>
      </c>
      <c r="M795" s="12" t="str">
        <f t="shared" si="171"/>
        <v/>
      </c>
      <c r="N795" s="13"/>
    </row>
    <row r="796" spans="2:14" hidden="1">
      <c r="B796" s="292"/>
      <c r="C796" s="293">
        <v>1013</v>
      </c>
      <c r="D796" s="294" t="s">
        <v>200</v>
      </c>
      <c r="E796" s="295">
        <f t="shared" si="177"/>
        <v>0</v>
      </c>
      <c r="F796" s="158"/>
      <c r="G796" s="159"/>
      <c r="H796" s="1420"/>
      <c r="I796" s="158"/>
      <c r="J796" s="159"/>
      <c r="K796" s="1420"/>
      <c r="L796" s="295">
        <f t="shared" si="178"/>
        <v>0</v>
      </c>
      <c r="M796" s="12" t="str">
        <f t="shared" si="171"/>
        <v/>
      </c>
      <c r="N796" s="13"/>
    </row>
    <row r="797" spans="2:14" hidden="1">
      <c r="B797" s="292"/>
      <c r="C797" s="293">
        <v>1014</v>
      </c>
      <c r="D797" s="294" t="s">
        <v>201</v>
      </c>
      <c r="E797" s="295">
        <f t="shared" si="177"/>
        <v>0</v>
      </c>
      <c r="F797" s="158"/>
      <c r="G797" s="159"/>
      <c r="H797" s="1420"/>
      <c r="I797" s="158"/>
      <c r="J797" s="159"/>
      <c r="K797" s="1420"/>
      <c r="L797" s="295">
        <f t="shared" si="178"/>
        <v>0</v>
      </c>
      <c r="M797" s="12" t="str">
        <f t="shared" si="171"/>
        <v/>
      </c>
      <c r="N797" s="13"/>
    </row>
    <row r="798" spans="2:14" hidden="1">
      <c r="B798" s="292"/>
      <c r="C798" s="293">
        <v>1015</v>
      </c>
      <c r="D798" s="294" t="s">
        <v>202</v>
      </c>
      <c r="E798" s="295">
        <f t="shared" si="177"/>
        <v>0</v>
      </c>
      <c r="F798" s="158"/>
      <c r="G798" s="159"/>
      <c r="H798" s="1420"/>
      <c r="I798" s="158"/>
      <c r="J798" s="159"/>
      <c r="K798" s="1420"/>
      <c r="L798" s="295">
        <f t="shared" si="178"/>
        <v>0</v>
      </c>
      <c r="M798" s="12" t="str">
        <f t="shared" si="171"/>
        <v/>
      </c>
      <c r="N798" s="13"/>
    </row>
    <row r="799" spans="2:14" hidden="1">
      <c r="B799" s="292"/>
      <c r="C799" s="312">
        <v>1016</v>
      </c>
      <c r="D799" s="313" t="s">
        <v>203</v>
      </c>
      <c r="E799" s="314">
        <f t="shared" si="177"/>
        <v>0</v>
      </c>
      <c r="F799" s="164"/>
      <c r="G799" s="165"/>
      <c r="H799" s="1419"/>
      <c r="I799" s="164"/>
      <c r="J799" s="165"/>
      <c r="K799" s="1419"/>
      <c r="L799" s="314">
        <f t="shared" si="178"/>
        <v>0</v>
      </c>
      <c r="M799" s="12" t="str">
        <f t="shared" si="171"/>
        <v/>
      </c>
      <c r="N799" s="13"/>
    </row>
    <row r="800" spans="2:14" ht="16.2">
      <c r="B800" s="278"/>
      <c r="C800" s="318">
        <v>1020</v>
      </c>
      <c r="D800" s="319" t="s">
        <v>204</v>
      </c>
      <c r="E800" s="320">
        <f t="shared" si="177"/>
        <v>390</v>
      </c>
      <c r="F800" s="454">
        <v>390</v>
      </c>
      <c r="G800" s="455"/>
      <c r="H800" s="1428"/>
      <c r="I800" s="454">
        <v>390</v>
      </c>
      <c r="J800" s="455"/>
      <c r="K800" s="1428"/>
      <c r="L800" s="320">
        <f t="shared" si="178"/>
        <v>390</v>
      </c>
      <c r="M800" s="12">
        <f t="shared" si="171"/>
        <v>1</v>
      </c>
      <c r="N800" s="13"/>
    </row>
    <row r="801" spans="2:14" hidden="1">
      <c r="B801" s="292"/>
      <c r="C801" s="324">
        <v>1030</v>
      </c>
      <c r="D801" s="325" t="s">
        <v>205</v>
      </c>
      <c r="E801" s="326">
        <f t="shared" si="177"/>
        <v>0</v>
      </c>
      <c r="F801" s="449"/>
      <c r="G801" s="450"/>
      <c r="H801" s="1425"/>
      <c r="I801" s="449"/>
      <c r="J801" s="450"/>
      <c r="K801" s="1425"/>
      <c r="L801" s="326">
        <f t="shared" si="178"/>
        <v>0</v>
      </c>
      <c r="M801" s="12" t="str">
        <f t="shared" si="171"/>
        <v/>
      </c>
      <c r="N801" s="13"/>
    </row>
    <row r="802" spans="2:14" ht="16.2" hidden="1">
      <c r="B802" s="292"/>
      <c r="C802" s="318">
        <v>1051</v>
      </c>
      <c r="D802" s="331" t="s">
        <v>206</v>
      </c>
      <c r="E802" s="320">
        <f t="shared" si="177"/>
        <v>0</v>
      </c>
      <c r="F802" s="454"/>
      <c r="G802" s="455"/>
      <c r="H802" s="1428"/>
      <c r="I802" s="454"/>
      <c r="J802" s="455"/>
      <c r="K802" s="1428"/>
      <c r="L802" s="320">
        <f t="shared" si="178"/>
        <v>0</v>
      </c>
      <c r="M802" s="12" t="str">
        <f t="shared" si="171"/>
        <v/>
      </c>
      <c r="N802" s="13"/>
    </row>
    <row r="803" spans="2:14" ht="16.2" hidden="1">
      <c r="B803" s="292"/>
      <c r="C803" s="293">
        <v>1052</v>
      </c>
      <c r="D803" s="294" t="s">
        <v>207</v>
      </c>
      <c r="E803" s="295">
        <f t="shared" si="177"/>
        <v>0</v>
      </c>
      <c r="F803" s="158"/>
      <c r="G803" s="159"/>
      <c r="H803" s="1420"/>
      <c r="I803" s="158"/>
      <c r="J803" s="159"/>
      <c r="K803" s="1420"/>
      <c r="L803" s="295">
        <f t="shared" si="178"/>
        <v>0</v>
      </c>
      <c r="M803" s="12" t="str">
        <f t="shared" si="171"/>
        <v/>
      </c>
      <c r="N803" s="13"/>
    </row>
    <row r="804" spans="2:14" ht="16.2" hidden="1">
      <c r="B804" s="292"/>
      <c r="C804" s="324">
        <v>1053</v>
      </c>
      <c r="D804" s="325" t="s">
        <v>868</v>
      </c>
      <c r="E804" s="326">
        <f t="shared" si="177"/>
        <v>0</v>
      </c>
      <c r="F804" s="449"/>
      <c r="G804" s="450"/>
      <c r="H804" s="1425"/>
      <c r="I804" s="449"/>
      <c r="J804" s="450"/>
      <c r="K804" s="1425"/>
      <c r="L804" s="326">
        <f t="shared" si="178"/>
        <v>0</v>
      </c>
      <c r="M804" s="12" t="str">
        <f t="shared" si="171"/>
        <v/>
      </c>
      <c r="N804" s="13"/>
    </row>
    <row r="805" spans="2:14" ht="16.2" hidden="1">
      <c r="B805" s="292"/>
      <c r="C805" s="318">
        <v>1062</v>
      </c>
      <c r="D805" s="319" t="s">
        <v>208</v>
      </c>
      <c r="E805" s="320">
        <f t="shared" si="177"/>
        <v>0</v>
      </c>
      <c r="F805" s="454"/>
      <c r="G805" s="455"/>
      <c r="H805" s="1428"/>
      <c r="I805" s="454"/>
      <c r="J805" s="455"/>
      <c r="K805" s="1428"/>
      <c r="L805" s="320">
        <f t="shared" si="178"/>
        <v>0</v>
      </c>
      <c r="M805" s="12" t="str">
        <f t="shared" si="171"/>
        <v/>
      </c>
      <c r="N805" s="13"/>
    </row>
    <row r="806" spans="2:14" ht="16.2" hidden="1">
      <c r="B806" s="292"/>
      <c r="C806" s="324">
        <v>1063</v>
      </c>
      <c r="D806" s="332" t="s">
        <v>795</v>
      </c>
      <c r="E806" s="326">
        <f t="shared" si="177"/>
        <v>0</v>
      </c>
      <c r="F806" s="449"/>
      <c r="G806" s="450"/>
      <c r="H806" s="1425"/>
      <c r="I806" s="449"/>
      <c r="J806" s="450"/>
      <c r="K806" s="1425"/>
      <c r="L806" s="326">
        <f t="shared" si="178"/>
        <v>0</v>
      </c>
      <c r="M806" s="12" t="str">
        <f t="shared" si="171"/>
        <v/>
      </c>
      <c r="N806" s="13"/>
    </row>
    <row r="807" spans="2:14" ht="16.2" hidden="1">
      <c r="B807" s="292"/>
      <c r="C807" s="333">
        <v>1069</v>
      </c>
      <c r="D807" s="334" t="s">
        <v>209</v>
      </c>
      <c r="E807" s="335">
        <f t="shared" si="177"/>
        <v>0</v>
      </c>
      <c r="F807" s="600"/>
      <c r="G807" s="601"/>
      <c r="H807" s="1427"/>
      <c r="I807" s="600"/>
      <c r="J807" s="601"/>
      <c r="K807" s="1427"/>
      <c r="L807" s="335">
        <f t="shared" si="178"/>
        <v>0</v>
      </c>
      <c r="M807" s="12" t="str">
        <f t="shared" ref="M807:M838" si="179">(IF($E807&lt;&gt;0,$M$2,IF($L807&lt;&gt;0,$M$2,"")))</f>
        <v/>
      </c>
      <c r="N807" s="13"/>
    </row>
    <row r="808" spans="2:14" hidden="1">
      <c r="B808" s="278"/>
      <c r="C808" s="318">
        <v>1091</v>
      </c>
      <c r="D808" s="331" t="s">
        <v>904</v>
      </c>
      <c r="E808" s="320">
        <f t="shared" si="177"/>
        <v>0</v>
      </c>
      <c r="F808" s="454"/>
      <c r="G808" s="455"/>
      <c r="H808" s="1428"/>
      <c r="I808" s="454"/>
      <c r="J808" s="455"/>
      <c r="K808" s="1428"/>
      <c r="L808" s="320">
        <f t="shared" si="178"/>
        <v>0</v>
      </c>
      <c r="M808" s="12" t="str">
        <f t="shared" si="179"/>
        <v/>
      </c>
      <c r="N808" s="13"/>
    </row>
    <row r="809" spans="2:14" hidden="1">
      <c r="B809" s="292"/>
      <c r="C809" s="293">
        <v>1092</v>
      </c>
      <c r="D809" s="294" t="s">
        <v>301</v>
      </c>
      <c r="E809" s="295">
        <f t="shared" si="177"/>
        <v>0</v>
      </c>
      <c r="F809" s="158"/>
      <c r="G809" s="159"/>
      <c r="H809" s="1420"/>
      <c r="I809" s="158"/>
      <c r="J809" s="159"/>
      <c r="K809" s="1420"/>
      <c r="L809" s="295">
        <f t="shared" si="178"/>
        <v>0</v>
      </c>
      <c r="M809" s="12" t="str">
        <f t="shared" si="179"/>
        <v/>
      </c>
      <c r="N809" s="13"/>
    </row>
    <row r="810" spans="2:14" hidden="1">
      <c r="B810" s="292"/>
      <c r="C810" s="285">
        <v>1098</v>
      </c>
      <c r="D810" s="339" t="s">
        <v>210</v>
      </c>
      <c r="E810" s="287">
        <f t="shared" si="177"/>
        <v>0</v>
      </c>
      <c r="F810" s="173"/>
      <c r="G810" s="174"/>
      <c r="H810" s="1421"/>
      <c r="I810" s="173"/>
      <c r="J810" s="174"/>
      <c r="K810" s="1421"/>
      <c r="L810" s="287">
        <f t="shared" si="178"/>
        <v>0</v>
      </c>
      <c r="M810" s="12" t="str">
        <f t="shared" si="179"/>
        <v/>
      </c>
      <c r="N810" s="13"/>
    </row>
    <row r="811" spans="2:14" hidden="1">
      <c r="B811" s="272">
        <v>1900</v>
      </c>
      <c r="C811" s="1773" t="s">
        <v>268</v>
      </c>
      <c r="D811" s="1774"/>
      <c r="E811" s="310">
        <f t="shared" ref="E811:L811" si="180">SUM(E812:E814)</f>
        <v>0</v>
      </c>
      <c r="F811" s="274">
        <f t="shared" si="180"/>
        <v>0</v>
      </c>
      <c r="G811" s="275">
        <f t="shared" si="180"/>
        <v>0</v>
      </c>
      <c r="H811" s="276">
        <f t="shared" si="180"/>
        <v>0</v>
      </c>
      <c r="I811" s="274">
        <f t="shared" si="180"/>
        <v>0</v>
      </c>
      <c r="J811" s="275">
        <f t="shared" si="180"/>
        <v>0</v>
      </c>
      <c r="K811" s="276">
        <f t="shared" si="180"/>
        <v>0</v>
      </c>
      <c r="L811" s="310">
        <f t="shared" si="180"/>
        <v>0</v>
      </c>
      <c r="M811" s="12" t="str">
        <f t="shared" si="179"/>
        <v/>
      </c>
      <c r="N811" s="13"/>
    </row>
    <row r="812" spans="2:14" ht="16.2" hidden="1">
      <c r="B812" s="292"/>
      <c r="C812" s="279">
        <v>1901</v>
      </c>
      <c r="D812" s="340" t="s">
        <v>905</v>
      </c>
      <c r="E812" s="281">
        <f>F812+G812+H812</f>
        <v>0</v>
      </c>
      <c r="F812" s="152"/>
      <c r="G812" s="153"/>
      <c r="H812" s="1418"/>
      <c r="I812" s="152"/>
      <c r="J812" s="153"/>
      <c r="K812" s="1418"/>
      <c r="L812" s="281">
        <f>I812+J812+K812</f>
        <v>0</v>
      </c>
      <c r="M812" s="12" t="str">
        <f t="shared" si="179"/>
        <v/>
      </c>
      <c r="N812" s="13"/>
    </row>
    <row r="813" spans="2:14" ht="16.2" hidden="1">
      <c r="B813" s="341"/>
      <c r="C813" s="293">
        <v>1981</v>
      </c>
      <c r="D813" s="342" t="s">
        <v>906</v>
      </c>
      <c r="E813" s="295">
        <f>F813+G813+H813</f>
        <v>0</v>
      </c>
      <c r="F813" s="158"/>
      <c r="G813" s="159"/>
      <c r="H813" s="1420"/>
      <c r="I813" s="158"/>
      <c r="J813" s="159"/>
      <c r="K813" s="1420"/>
      <c r="L813" s="295">
        <f>I813+J813+K813</f>
        <v>0</v>
      </c>
      <c r="M813" s="12" t="str">
        <f t="shared" si="179"/>
        <v/>
      </c>
      <c r="N813" s="13"/>
    </row>
    <row r="814" spans="2:14" ht="16.2" hidden="1">
      <c r="B814" s="292"/>
      <c r="C814" s="285">
        <v>1991</v>
      </c>
      <c r="D814" s="343" t="s">
        <v>907</v>
      </c>
      <c r="E814" s="287">
        <f>F814+G814+H814</f>
        <v>0</v>
      </c>
      <c r="F814" s="173"/>
      <c r="G814" s="174"/>
      <c r="H814" s="1421"/>
      <c r="I814" s="173"/>
      <c r="J814" s="174"/>
      <c r="K814" s="1421"/>
      <c r="L814" s="287">
        <f>I814+J814+K814</f>
        <v>0</v>
      </c>
      <c r="M814" s="12" t="str">
        <f t="shared" si="179"/>
        <v/>
      </c>
      <c r="N814" s="13"/>
    </row>
    <row r="815" spans="2:14" hidden="1">
      <c r="B815" s="272">
        <v>2100</v>
      </c>
      <c r="C815" s="1773" t="s">
        <v>716</v>
      </c>
      <c r="D815" s="1774"/>
      <c r="E815" s="310">
        <f t="shared" ref="E815:L815" si="181">SUM(E816:E820)</f>
        <v>0</v>
      </c>
      <c r="F815" s="274">
        <f t="shared" si="181"/>
        <v>0</v>
      </c>
      <c r="G815" s="275">
        <f t="shared" si="181"/>
        <v>0</v>
      </c>
      <c r="H815" s="276">
        <f t="shared" si="181"/>
        <v>0</v>
      </c>
      <c r="I815" s="274">
        <f t="shared" si="181"/>
        <v>0</v>
      </c>
      <c r="J815" s="275">
        <f t="shared" si="181"/>
        <v>0</v>
      </c>
      <c r="K815" s="276">
        <f t="shared" si="181"/>
        <v>0</v>
      </c>
      <c r="L815" s="310">
        <f t="shared" si="181"/>
        <v>0</v>
      </c>
      <c r="M815" s="12" t="str">
        <f t="shared" si="179"/>
        <v/>
      </c>
      <c r="N815" s="13"/>
    </row>
    <row r="816" spans="2:14" ht="16.2" hidden="1">
      <c r="B816" s="292"/>
      <c r="C816" s="279">
        <v>2110</v>
      </c>
      <c r="D816" s="344" t="s">
        <v>211</v>
      </c>
      <c r="E816" s="281">
        <f>F816+G816+H816</f>
        <v>0</v>
      </c>
      <c r="F816" s="152"/>
      <c r="G816" s="153"/>
      <c r="H816" s="1418"/>
      <c r="I816" s="152"/>
      <c r="J816" s="153"/>
      <c r="K816" s="1418"/>
      <c r="L816" s="281">
        <f>I816+J816+K816</f>
        <v>0</v>
      </c>
      <c r="M816" s="12" t="str">
        <f t="shared" si="179"/>
        <v/>
      </c>
      <c r="N816" s="13"/>
    </row>
    <row r="817" spans="2:14" ht="16.2" hidden="1">
      <c r="B817" s="341"/>
      <c r="C817" s="293">
        <v>2120</v>
      </c>
      <c r="D817" s="300" t="s">
        <v>212</v>
      </c>
      <c r="E817" s="295">
        <f>F817+G817+H817</f>
        <v>0</v>
      </c>
      <c r="F817" s="158"/>
      <c r="G817" s="159"/>
      <c r="H817" s="1420"/>
      <c r="I817" s="158"/>
      <c r="J817" s="159"/>
      <c r="K817" s="1420"/>
      <c r="L817" s="295">
        <f>I817+J817+K817</f>
        <v>0</v>
      </c>
      <c r="M817" s="12" t="str">
        <f t="shared" si="179"/>
        <v/>
      </c>
      <c r="N817" s="13"/>
    </row>
    <row r="818" spans="2:14" ht="16.2" hidden="1">
      <c r="B818" s="341"/>
      <c r="C818" s="293">
        <v>2125</v>
      </c>
      <c r="D818" s="300" t="s">
        <v>213</v>
      </c>
      <c r="E818" s="295">
        <f>F818+G818+H818</f>
        <v>0</v>
      </c>
      <c r="F818" s="488">
        <v>0</v>
      </c>
      <c r="G818" s="489">
        <v>0</v>
      </c>
      <c r="H818" s="160">
        <v>0</v>
      </c>
      <c r="I818" s="488">
        <v>0</v>
      </c>
      <c r="J818" s="489">
        <v>0</v>
      </c>
      <c r="K818" s="160">
        <v>0</v>
      </c>
      <c r="L818" s="295">
        <f>I818+J818+K818</f>
        <v>0</v>
      </c>
      <c r="M818" s="12" t="str">
        <f t="shared" si="179"/>
        <v/>
      </c>
      <c r="N818" s="13"/>
    </row>
    <row r="819" spans="2:14" ht="16.2" hidden="1">
      <c r="B819" s="291"/>
      <c r="C819" s="293">
        <v>2140</v>
      </c>
      <c r="D819" s="300" t="s">
        <v>214</v>
      </c>
      <c r="E819" s="295">
        <f>F819+G819+H819</f>
        <v>0</v>
      </c>
      <c r="F819" s="488">
        <v>0</v>
      </c>
      <c r="G819" s="489">
        <v>0</v>
      </c>
      <c r="H819" s="160">
        <v>0</v>
      </c>
      <c r="I819" s="488">
        <v>0</v>
      </c>
      <c r="J819" s="489">
        <v>0</v>
      </c>
      <c r="K819" s="160">
        <v>0</v>
      </c>
      <c r="L819" s="295">
        <f>I819+J819+K819</f>
        <v>0</v>
      </c>
      <c r="M819" s="12" t="str">
        <f t="shared" si="179"/>
        <v/>
      </c>
      <c r="N819" s="13"/>
    </row>
    <row r="820" spans="2:14" ht="16.2" hidden="1">
      <c r="B820" s="292"/>
      <c r="C820" s="285">
        <v>2190</v>
      </c>
      <c r="D820" s="345" t="s">
        <v>215</v>
      </c>
      <c r="E820" s="287">
        <f>F820+G820+H820</f>
        <v>0</v>
      </c>
      <c r="F820" s="173"/>
      <c r="G820" s="174"/>
      <c r="H820" s="1421"/>
      <c r="I820" s="173"/>
      <c r="J820" s="174"/>
      <c r="K820" s="1421"/>
      <c r="L820" s="287">
        <f>I820+J820+K820</f>
        <v>0</v>
      </c>
      <c r="M820" s="12" t="str">
        <f t="shared" si="179"/>
        <v/>
      </c>
      <c r="N820" s="13"/>
    </row>
    <row r="821" spans="2:14" hidden="1">
      <c r="B821" s="272">
        <v>2200</v>
      </c>
      <c r="C821" s="1773" t="s">
        <v>216</v>
      </c>
      <c r="D821" s="1774"/>
      <c r="E821" s="310">
        <f t="shared" ref="E821:L821" si="182">SUM(E822:E823)</f>
        <v>0</v>
      </c>
      <c r="F821" s="274">
        <f t="shared" si="182"/>
        <v>0</v>
      </c>
      <c r="G821" s="275">
        <f t="shared" si="182"/>
        <v>0</v>
      </c>
      <c r="H821" s="276">
        <f t="shared" si="182"/>
        <v>0</v>
      </c>
      <c r="I821" s="274">
        <f t="shared" si="182"/>
        <v>0</v>
      </c>
      <c r="J821" s="275">
        <f t="shared" si="182"/>
        <v>0</v>
      </c>
      <c r="K821" s="276">
        <f t="shared" si="182"/>
        <v>0</v>
      </c>
      <c r="L821" s="310">
        <f t="shared" si="182"/>
        <v>0</v>
      </c>
      <c r="M821" s="12" t="str">
        <f t="shared" si="179"/>
        <v/>
      </c>
      <c r="N821" s="13"/>
    </row>
    <row r="822" spans="2:14" ht="16.2" hidden="1">
      <c r="B822" s="292"/>
      <c r="C822" s="279">
        <v>2221</v>
      </c>
      <c r="D822" s="280" t="s">
        <v>302</v>
      </c>
      <c r="E822" s="281">
        <f t="shared" ref="E822:E827" si="183">F822+G822+H822</f>
        <v>0</v>
      </c>
      <c r="F822" s="152"/>
      <c r="G822" s="153"/>
      <c r="H822" s="1418"/>
      <c r="I822" s="152"/>
      <c r="J822" s="153"/>
      <c r="K822" s="1418"/>
      <c r="L822" s="281">
        <f t="shared" ref="L822:L827" si="184">I822+J822+K822</f>
        <v>0</v>
      </c>
      <c r="M822" s="12" t="str">
        <f t="shared" si="179"/>
        <v/>
      </c>
      <c r="N822" s="13"/>
    </row>
    <row r="823" spans="2:14" ht="16.2" hidden="1">
      <c r="B823" s="292"/>
      <c r="C823" s="285">
        <v>2224</v>
      </c>
      <c r="D823" s="286" t="s">
        <v>217</v>
      </c>
      <c r="E823" s="287">
        <f t="shared" si="183"/>
        <v>0</v>
      </c>
      <c r="F823" s="173"/>
      <c r="G823" s="174"/>
      <c r="H823" s="1421"/>
      <c r="I823" s="173"/>
      <c r="J823" s="174"/>
      <c r="K823" s="1421"/>
      <c r="L823" s="287">
        <f t="shared" si="184"/>
        <v>0</v>
      </c>
      <c r="M823" s="12" t="str">
        <f t="shared" si="179"/>
        <v/>
      </c>
      <c r="N823" s="13"/>
    </row>
    <row r="824" spans="2:14" hidden="1">
      <c r="B824" s="272">
        <v>2500</v>
      </c>
      <c r="C824" s="1773" t="s">
        <v>218</v>
      </c>
      <c r="D824" s="1774"/>
      <c r="E824" s="310">
        <f t="shared" si="183"/>
        <v>0</v>
      </c>
      <c r="F824" s="1422"/>
      <c r="G824" s="1423"/>
      <c r="H824" s="1424"/>
      <c r="I824" s="1422"/>
      <c r="J824" s="1423"/>
      <c r="K824" s="1424"/>
      <c r="L824" s="310">
        <f t="shared" si="184"/>
        <v>0</v>
      </c>
      <c r="M824" s="12" t="str">
        <f t="shared" si="179"/>
        <v/>
      </c>
      <c r="N824" s="13"/>
    </row>
    <row r="825" spans="2:14" hidden="1">
      <c r="B825" s="272">
        <v>2600</v>
      </c>
      <c r="C825" s="1763" t="s">
        <v>219</v>
      </c>
      <c r="D825" s="1764"/>
      <c r="E825" s="310">
        <f t="shared" si="183"/>
        <v>0</v>
      </c>
      <c r="F825" s="1422"/>
      <c r="G825" s="1423"/>
      <c r="H825" s="1424"/>
      <c r="I825" s="1422"/>
      <c r="J825" s="1423"/>
      <c r="K825" s="1424"/>
      <c r="L825" s="310">
        <f t="shared" si="184"/>
        <v>0</v>
      </c>
      <c r="M825" s="12" t="str">
        <f t="shared" si="179"/>
        <v/>
      </c>
      <c r="N825" s="13"/>
    </row>
    <row r="826" spans="2:14" hidden="1">
      <c r="B826" s="272">
        <v>2700</v>
      </c>
      <c r="C826" s="1763" t="s">
        <v>220</v>
      </c>
      <c r="D826" s="1764"/>
      <c r="E826" s="310">
        <f t="shared" si="183"/>
        <v>0</v>
      </c>
      <c r="F826" s="1422"/>
      <c r="G826" s="1423"/>
      <c r="H826" s="1424"/>
      <c r="I826" s="1422"/>
      <c r="J826" s="1423"/>
      <c r="K826" s="1424"/>
      <c r="L826" s="310">
        <f t="shared" si="184"/>
        <v>0</v>
      </c>
      <c r="M826" s="12" t="str">
        <f t="shared" si="179"/>
        <v/>
      </c>
      <c r="N826" s="13"/>
    </row>
    <row r="827" spans="2:14" hidden="1">
      <c r="B827" s="272">
        <v>2800</v>
      </c>
      <c r="C827" s="1763" t="s">
        <v>1655</v>
      </c>
      <c r="D827" s="1764"/>
      <c r="E827" s="310">
        <f t="shared" si="183"/>
        <v>0</v>
      </c>
      <c r="F827" s="1422"/>
      <c r="G827" s="1423"/>
      <c r="H827" s="1424"/>
      <c r="I827" s="1422"/>
      <c r="J827" s="1423"/>
      <c r="K827" s="1424"/>
      <c r="L827" s="310">
        <f t="shared" si="184"/>
        <v>0</v>
      </c>
      <c r="M827" s="12" t="str">
        <f t="shared" si="179"/>
        <v/>
      </c>
      <c r="N827" s="13"/>
    </row>
    <row r="828" spans="2:14" hidden="1">
      <c r="B828" s="272">
        <v>2900</v>
      </c>
      <c r="C828" s="1773" t="s">
        <v>221</v>
      </c>
      <c r="D828" s="1774"/>
      <c r="E828" s="310">
        <f t="shared" ref="E828:L828" si="185">SUM(E829:E836)</f>
        <v>0</v>
      </c>
      <c r="F828" s="274">
        <f t="shared" si="185"/>
        <v>0</v>
      </c>
      <c r="G828" s="274">
        <f t="shared" si="185"/>
        <v>0</v>
      </c>
      <c r="H828" s="274">
        <f t="shared" si="185"/>
        <v>0</v>
      </c>
      <c r="I828" s="274">
        <f t="shared" si="185"/>
        <v>0</v>
      </c>
      <c r="J828" s="274">
        <f t="shared" si="185"/>
        <v>0</v>
      </c>
      <c r="K828" s="274">
        <f t="shared" si="185"/>
        <v>0</v>
      </c>
      <c r="L828" s="274">
        <f t="shared" si="185"/>
        <v>0</v>
      </c>
      <c r="M828" s="12" t="str">
        <f t="shared" si="179"/>
        <v/>
      </c>
      <c r="N828" s="13"/>
    </row>
    <row r="829" spans="2:14" ht="16.2" hidden="1">
      <c r="B829" s="346"/>
      <c r="C829" s="279">
        <v>2910</v>
      </c>
      <c r="D829" s="347" t="s">
        <v>1986</v>
      </c>
      <c r="E829" s="281">
        <f t="shared" ref="E829:E836" si="186">F829+G829+H829</f>
        <v>0</v>
      </c>
      <c r="F829" s="152"/>
      <c r="G829" s="153"/>
      <c r="H829" s="1418"/>
      <c r="I829" s="152"/>
      <c r="J829" s="153"/>
      <c r="K829" s="1418"/>
      <c r="L829" s="281">
        <f t="shared" ref="L829:L836" si="187">I829+J829+K829</f>
        <v>0</v>
      </c>
      <c r="M829" s="12" t="str">
        <f t="shared" si="179"/>
        <v/>
      </c>
      <c r="N829" s="13"/>
    </row>
    <row r="830" spans="2:14" ht="16.2" hidden="1">
      <c r="B830" s="346"/>
      <c r="C830" s="279">
        <v>2920</v>
      </c>
      <c r="D830" s="347" t="s">
        <v>222</v>
      </c>
      <c r="E830" s="281">
        <f t="shared" si="186"/>
        <v>0</v>
      </c>
      <c r="F830" s="152"/>
      <c r="G830" s="153"/>
      <c r="H830" s="1418"/>
      <c r="I830" s="152"/>
      <c r="J830" s="153"/>
      <c r="K830" s="1418"/>
      <c r="L830" s="281">
        <f t="shared" si="187"/>
        <v>0</v>
      </c>
      <c r="M830" s="12" t="str">
        <f t="shared" si="179"/>
        <v/>
      </c>
      <c r="N830" s="13"/>
    </row>
    <row r="831" spans="2:14" ht="32.4" hidden="1">
      <c r="B831" s="346"/>
      <c r="C831" s="324">
        <v>2969</v>
      </c>
      <c r="D831" s="348" t="s">
        <v>223</v>
      </c>
      <c r="E831" s="326">
        <f t="shared" si="186"/>
        <v>0</v>
      </c>
      <c r="F831" s="449"/>
      <c r="G831" s="450"/>
      <c r="H831" s="1425"/>
      <c r="I831" s="449"/>
      <c r="J831" s="450"/>
      <c r="K831" s="1425"/>
      <c r="L831" s="326">
        <f t="shared" si="187"/>
        <v>0</v>
      </c>
      <c r="M831" s="12" t="str">
        <f t="shared" si="179"/>
        <v/>
      </c>
      <c r="N831" s="13"/>
    </row>
    <row r="832" spans="2:14" ht="32.4" hidden="1">
      <c r="B832" s="346"/>
      <c r="C832" s="349">
        <v>2970</v>
      </c>
      <c r="D832" s="350" t="s">
        <v>224</v>
      </c>
      <c r="E832" s="351">
        <f t="shared" si="186"/>
        <v>0</v>
      </c>
      <c r="F832" s="636"/>
      <c r="G832" s="637"/>
      <c r="H832" s="1426"/>
      <c r="I832" s="636"/>
      <c r="J832" s="637"/>
      <c r="K832" s="1426"/>
      <c r="L832" s="351">
        <f t="shared" si="187"/>
        <v>0</v>
      </c>
      <c r="M832" s="12" t="str">
        <f t="shared" si="179"/>
        <v/>
      </c>
      <c r="N832" s="13"/>
    </row>
    <row r="833" spans="2:14" ht="16.2" hidden="1">
      <c r="B833" s="346"/>
      <c r="C833" s="333">
        <v>2989</v>
      </c>
      <c r="D833" s="355" t="s">
        <v>225</v>
      </c>
      <c r="E833" s="335">
        <f t="shared" si="186"/>
        <v>0</v>
      </c>
      <c r="F833" s="600"/>
      <c r="G833" s="601"/>
      <c r="H833" s="1427"/>
      <c r="I833" s="600"/>
      <c r="J833" s="601"/>
      <c r="K833" s="1427"/>
      <c r="L833" s="335">
        <f t="shared" si="187"/>
        <v>0</v>
      </c>
      <c r="M833" s="12" t="str">
        <f t="shared" si="179"/>
        <v/>
      </c>
      <c r="N833" s="13"/>
    </row>
    <row r="834" spans="2:14" ht="16.2" hidden="1">
      <c r="B834" s="292"/>
      <c r="C834" s="318">
        <v>2990</v>
      </c>
      <c r="D834" s="356" t="s">
        <v>2005</v>
      </c>
      <c r="E834" s="320">
        <f t="shared" si="186"/>
        <v>0</v>
      </c>
      <c r="F834" s="454"/>
      <c r="G834" s="455"/>
      <c r="H834" s="1428"/>
      <c r="I834" s="454"/>
      <c r="J834" s="455"/>
      <c r="K834" s="1428"/>
      <c r="L834" s="320">
        <f t="shared" si="187"/>
        <v>0</v>
      </c>
      <c r="M834" s="12" t="str">
        <f t="shared" si="179"/>
        <v/>
      </c>
      <c r="N834" s="13"/>
    </row>
    <row r="835" spans="2:14" ht="16.2" hidden="1">
      <c r="B835" s="292"/>
      <c r="C835" s="318">
        <v>2991</v>
      </c>
      <c r="D835" s="356" t="s">
        <v>226</v>
      </c>
      <c r="E835" s="320">
        <f t="shared" si="186"/>
        <v>0</v>
      </c>
      <c r="F835" s="454"/>
      <c r="G835" s="455"/>
      <c r="H835" s="1428"/>
      <c r="I835" s="454"/>
      <c r="J835" s="455"/>
      <c r="K835" s="1428"/>
      <c r="L835" s="320">
        <f t="shared" si="187"/>
        <v>0</v>
      </c>
      <c r="M835" s="12" t="str">
        <f t="shared" si="179"/>
        <v/>
      </c>
      <c r="N835" s="13"/>
    </row>
    <row r="836" spans="2:14" ht="16.2" hidden="1">
      <c r="B836" s="292"/>
      <c r="C836" s="285">
        <v>2992</v>
      </c>
      <c r="D836" s="357" t="s">
        <v>227</v>
      </c>
      <c r="E836" s="287">
        <f t="shared" si="186"/>
        <v>0</v>
      </c>
      <c r="F836" s="173"/>
      <c r="G836" s="174"/>
      <c r="H836" s="1421"/>
      <c r="I836" s="173"/>
      <c r="J836" s="174"/>
      <c r="K836" s="1421"/>
      <c r="L836" s="287">
        <f t="shared" si="187"/>
        <v>0</v>
      </c>
      <c r="M836" s="12" t="str">
        <f t="shared" si="179"/>
        <v/>
      </c>
      <c r="N836" s="13"/>
    </row>
    <row r="837" spans="2:14" hidden="1">
      <c r="B837" s="272">
        <v>3300</v>
      </c>
      <c r="C837" s="358" t="s">
        <v>2036</v>
      </c>
      <c r="D837" s="1480"/>
      <c r="E837" s="310">
        <f t="shared" ref="E837:L837" si="188">SUM(E838:E842)</f>
        <v>0</v>
      </c>
      <c r="F837" s="274">
        <f t="shared" si="188"/>
        <v>0</v>
      </c>
      <c r="G837" s="275">
        <f t="shared" si="188"/>
        <v>0</v>
      </c>
      <c r="H837" s="276">
        <f t="shared" si="188"/>
        <v>0</v>
      </c>
      <c r="I837" s="274">
        <f t="shared" si="188"/>
        <v>0</v>
      </c>
      <c r="J837" s="275">
        <f t="shared" si="188"/>
        <v>0</v>
      </c>
      <c r="K837" s="276">
        <f t="shared" si="188"/>
        <v>0</v>
      </c>
      <c r="L837" s="310">
        <f t="shared" si="188"/>
        <v>0</v>
      </c>
      <c r="M837" s="12" t="str">
        <f t="shared" si="179"/>
        <v/>
      </c>
      <c r="N837" s="13"/>
    </row>
    <row r="838" spans="2:14" hidden="1">
      <c r="B838" s="291"/>
      <c r="C838" s="279">
        <v>3301</v>
      </c>
      <c r="D838" s="359" t="s">
        <v>228</v>
      </c>
      <c r="E838" s="281">
        <f t="shared" ref="E838:E845" si="189">F838+G838+H838</f>
        <v>0</v>
      </c>
      <c r="F838" s="486">
        <v>0</v>
      </c>
      <c r="G838" s="487">
        <v>0</v>
      </c>
      <c r="H838" s="154">
        <v>0</v>
      </c>
      <c r="I838" s="486">
        <v>0</v>
      </c>
      <c r="J838" s="487">
        <v>0</v>
      </c>
      <c r="K838" s="154">
        <v>0</v>
      </c>
      <c r="L838" s="281">
        <f t="shared" ref="L838:L845" si="190">I838+J838+K838</f>
        <v>0</v>
      </c>
      <c r="M838" s="12" t="str">
        <f t="shared" si="179"/>
        <v/>
      </c>
      <c r="N838" s="13"/>
    </row>
    <row r="839" spans="2:14" hidden="1">
      <c r="B839" s="291"/>
      <c r="C839" s="293">
        <v>3302</v>
      </c>
      <c r="D839" s="360" t="s">
        <v>710</v>
      </c>
      <c r="E839" s="295">
        <f t="shared" si="189"/>
        <v>0</v>
      </c>
      <c r="F839" s="488">
        <v>0</v>
      </c>
      <c r="G839" s="489">
        <v>0</v>
      </c>
      <c r="H839" s="160">
        <v>0</v>
      </c>
      <c r="I839" s="488">
        <v>0</v>
      </c>
      <c r="J839" s="489">
        <v>0</v>
      </c>
      <c r="K839" s="160">
        <v>0</v>
      </c>
      <c r="L839" s="295">
        <f t="shared" si="190"/>
        <v>0</v>
      </c>
      <c r="M839" s="12" t="str">
        <f t="shared" ref="M839:M870" si="191">(IF($E839&lt;&gt;0,$M$2,IF($L839&lt;&gt;0,$M$2,"")))</f>
        <v/>
      </c>
      <c r="N839" s="13"/>
    </row>
    <row r="840" spans="2:14" hidden="1">
      <c r="B840" s="291"/>
      <c r="C840" s="293">
        <v>3304</v>
      </c>
      <c r="D840" s="360" t="s">
        <v>229</v>
      </c>
      <c r="E840" s="295">
        <f t="shared" si="189"/>
        <v>0</v>
      </c>
      <c r="F840" s="488">
        <v>0</v>
      </c>
      <c r="G840" s="489">
        <v>0</v>
      </c>
      <c r="H840" s="160">
        <v>0</v>
      </c>
      <c r="I840" s="488">
        <v>0</v>
      </c>
      <c r="J840" s="489">
        <v>0</v>
      </c>
      <c r="K840" s="160">
        <v>0</v>
      </c>
      <c r="L840" s="295">
        <f t="shared" si="190"/>
        <v>0</v>
      </c>
      <c r="M840" s="12" t="str">
        <f t="shared" si="191"/>
        <v/>
      </c>
      <c r="N840" s="13"/>
    </row>
    <row r="841" spans="2:14" ht="31.2" hidden="1">
      <c r="B841" s="291"/>
      <c r="C841" s="285">
        <v>3306</v>
      </c>
      <c r="D841" s="361" t="s">
        <v>1652</v>
      </c>
      <c r="E841" s="295">
        <f t="shared" si="189"/>
        <v>0</v>
      </c>
      <c r="F841" s="488">
        <v>0</v>
      </c>
      <c r="G841" s="489">
        <v>0</v>
      </c>
      <c r="H841" s="160">
        <v>0</v>
      </c>
      <c r="I841" s="488">
        <v>0</v>
      </c>
      <c r="J841" s="489">
        <v>0</v>
      </c>
      <c r="K841" s="160">
        <v>0</v>
      </c>
      <c r="L841" s="295">
        <f t="shared" si="190"/>
        <v>0</v>
      </c>
      <c r="M841" s="12" t="str">
        <f t="shared" si="191"/>
        <v/>
      </c>
      <c r="N841" s="13"/>
    </row>
    <row r="842" spans="2:14" hidden="1">
      <c r="B842" s="291"/>
      <c r="C842" s="285">
        <v>3307</v>
      </c>
      <c r="D842" s="361" t="s">
        <v>2050</v>
      </c>
      <c r="E842" s="287">
        <f t="shared" si="189"/>
        <v>0</v>
      </c>
      <c r="F842" s="490">
        <v>0</v>
      </c>
      <c r="G842" s="491">
        <v>0</v>
      </c>
      <c r="H842" s="175">
        <v>0</v>
      </c>
      <c r="I842" s="490">
        <v>0</v>
      </c>
      <c r="J842" s="491">
        <v>0</v>
      </c>
      <c r="K842" s="175">
        <v>0</v>
      </c>
      <c r="L842" s="287">
        <f t="shared" si="190"/>
        <v>0</v>
      </c>
      <c r="M842" s="12" t="str">
        <f t="shared" si="191"/>
        <v/>
      </c>
      <c r="N842" s="13"/>
    </row>
    <row r="843" spans="2:14" hidden="1">
      <c r="B843" s="272">
        <v>3900</v>
      </c>
      <c r="C843" s="1773" t="s">
        <v>230</v>
      </c>
      <c r="D843" s="1774"/>
      <c r="E843" s="310">
        <f t="shared" si="189"/>
        <v>0</v>
      </c>
      <c r="F843" s="1470">
        <v>0</v>
      </c>
      <c r="G843" s="1471">
        <v>0</v>
      </c>
      <c r="H843" s="1472">
        <v>0</v>
      </c>
      <c r="I843" s="1470">
        <v>0</v>
      </c>
      <c r="J843" s="1471">
        <v>0</v>
      </c>
      <c r="K843" s="1472">
        <v>0</v>
      </c>
      <c r="L843" s="310">
        <f t="shared" si="190"/>
        <v>0</v>
      </c>
      <c r="M843" s="12" t="str">
        <f t="shared" si="191"/>
        <v/>
      </c>
      <c r="N843" s="13"/>
    </row>
    <row r="844" spans="2:14" hidden="1">
      <c r="B844" s="272">
        <v>4000</v>
      </c>
      <c r="C844" s="1773" t="s">
        <v>231</v>
      </c>
      <c r="D844" s="1774"/>
      <c r="E844" s="310">
        <f t="shared" si="189"/>
        <v>0</v>
      </c>
      <c r="F844" s="1422"/>
      <c r="G844" s="1423"/>
      <c r="H844" s="1424"/>
      <c r="I844" s="1422"/>
      <c r="J844" s="1423"/>
      <c r="K844" s="1424"/>
      <c r="L844" s="310">
        <f t="shared" si="190"/>
        <v>0</v>
      </c>
      <c r="M844" s="12" t="str">
        <f t="shared" si="191"/>
        <v/>
      </c>
      <c r="N844" s="13"/>
    </row>
    <row r="845" spans="2:14" hidden="1">
      <c r="B845" s="272">
        <v>4100</v>
      </c>
      <c r="C845" s="1773" t="s">
        <v>232</v>
      </c>
      <c r="D845" s="1774"/>
      <c r="E845" s="310">
        <f t="shared" si="189"/>
        <v>0</v>
      </c>
      <c r="F845" s="1471">
        <v>0</v>
      </c>
      <c r="G845" s="1471">
        <v>0</v>
      </c>
      <c r="H845" s="1472">
        <v>0</v>
      </c>
      <c r="I845" s="1666">
        <v>0</v>
      </c>
      <c r="J845" s="1471">
        <v>0</v>
      </c>
      <c r="K845" s="1471">
        <v>0</v>
      </c>
      <c r="L845" s="310">
        <f t="shared" si="190"/>
        <v>0</v>
      </c>
      <c r="M845" s="12" t="str">
        <f t="shared" si="191"/>
        <v/>
      </c>
      <c r="N845" s="13"/>
    </row>
    <row r="846" spans="2:14" hidden="1">
      <c r="B846" s="272">
        <v>4200</v>
      </c>
      <c r="C846" s="1773" t="s">
        <v>233</v>
      </c>
      <c r="D846" s="1774"/>
      <c r="E846" s="310">
        <f t="shared" ref="E846:L846" si="192">SUM(E847:E852)</f>
        <v>0</v>
      </c>
      <c r="F846" s="274">
        <f t="shared" si="192"/>
        <v>0</v>
      </c>
      <c r="G846" s="275">
        <f t="shared" si="192"/>
        <v>0</v>
      </c>
      <c r="H846" s="276">
        <f t="shared" si="192"/>
        <v>0</v>
      </c>
      <c r="I846" s="274">
        <f t="shared" si="192"/>
        <v>0</v>
      </c>
      <c r="J846" s="275">
        <f t="shared" si="192"/>
        <v>0</v>
      </c>
      <c r="K846" s="276">
        <f t="shared" si="192"/>
        <v>0</v>
      </c>
      <c r="L846" s="310">
        <f t="shared" si="192"/>
        <v>0</v>
      </c>
      <c r="M846" s="12" t="str">
        <f t="shared" si="191"/>
        <v/>
      </c>
      <c r="N846" s="13"/>
    </row>
    <row r="847" spans="2:14" ht="16.2" hidden="1">
      <c r="B847" s="362"/>
      <c r="C847" s="279">
        <v>4201</v>
      </c>
      <c r="D847" s="280" t="s">
        <v>234</v>
      </c>
      <c r="E847" s="281">
        <f t="shared" ref="E847:E852" si="193">F847+G847+H847</f>
        <v>0</v>
      </c>
      <c r="F847" s="152"/>
      <c r="G847" s="153"/>
      <c r="H847" s="1418"/>
      <c r="I847" s="152"/>
      <c r="J847" s="153"/>
      <c r="K847" s="1418"/>
      <c r="L847" s="281">
        <f t="shared" ref="L847:L852" si="194">I847+J847+K847</f>
        <v>0</v>
      </c>
      <c r="M847" s="12" t="str">
        <f t="shared" si="191"/>
        <v/>
      </c>
      <c r="N847" s="13"/>
    </row>
    <row r="848" spans="2:14" ht="16.2" hidden="1">
      <c r="B848" s="362"/>
      <c r="C848" s="293">
        <v>4202</v>
      </c>
      <c r="D848" s="363" t="s">
        <v>235</v>
      </c>
      <c r="E848" s="295">
        <f t="shared" si="193"/>
        <v>0</v>
      </c>
      <c r="F848" s="158"/>
      <c r="G848" s="159"/>
      <c r="H848" s="1420"/>
      <c r="I848" s="158"/>
      <c r="J848" s="159"/>
      <c r="K848" s="1420"/>
      <c r="L848" s="295">
        <f t="shared" si="194"/>
        <v>0</v>
      </c>
      <c r="M848" s="12" t="str">
        <f t="shared" si="191"/>
        <v/>
      </c>
      <c r="N848" s="13"/>
    </row>
    <row r="849" spans="2:14" ht="16.2" hidden="1">
      <c r="B849" s="362"/>
      <c r="C849" s="293">
        <v>4214</v>
      </c>
      <c r="D849" s="363" t="s">
        <v>236</v>
      </c>
      <c r="E849" s="295">
        <f t="shared" si="193"/>
        <v>0</v>
      </c>
      <c r="F849" s="158"/>
      <c r="G849" s="159"/>
      <c r="H849" s="1420"/>
      <c r="I849" s="158"/>
      <c r="J849" s="159"/>
      <c r="K849" s="1420"/>
      <c r="L849" s="295">
        <f t="shared" si="194"/>
        <v>0</v>
      </c>
      <c r="M849" s="12" t="str">
        <f t="shared" si="191"/>
        <v/>
      </c>
      <c r="N849" s="13"/>
    </row>
    <row r="850" spans="2:14" ht="16.2" hidden="1">
      <c r="B850" s="362"/>
      <c r="C850" s="293">
        <v>4217</v>
      </c>
      <c r="D850" s="363" t="s">
        <v>237</v>
      </c>
      <c r="E850" s="295">
        <f t="shared" si="193"/>
        <v>0</v>
      </c>
      <c r="F850" s="158"/>
      <c r="G850" s="159"/>
      <c r="H850" s="1420"/>
      <c r="I850" s="158"/>
      <c r="J850" s="159"/>
      <c r="K850" s="1420"/>
      <c r="L850" s="295">
        <f t="shared" si="194"/>
        <v>0</v>
      </c>
      <c r="M850" s="12" t="str">
        <f t="shared" si="191"/>
        <v/>
      </c>
      <c r="N850" s="13"/>
    </row>
    <row r="851" spans="2:14" ht="16.2" hidden="1">
      <c r="B851" s="362"/>
      <c r="C851" s="293">
        <v>4218</v>
      </c>
      <c r="D851" s="294" t="s">
        <v>238</v>
      </c>
      <c r="E851" s="295">
        <f t="shared" si="193"/>
        <v>0</v>
      </c>
      <c r="F851" s="158"/>
      <c r="G851" s="159"/>
      <c r="H851" s="1420"/>
      <c r="I851" s="158"/>
      <c r="J851" s="159"/>
      <c r="K851" s="1420"/>
      <c r="L851" s="295">
        <f t="shared" si="194"/>
        <v>0</v>
      </c>
      <c r="M851" s="12" t="str">
        <f t="shared" si="191"/>
        <v/>
      </c>
      <c r="N851" s="13"/>
    </row>
    <row r="852" spans="2:14" ht="16.2" hidden="1">
      <c r="B852" s="362"/>
      <c r="C852" s="285">
        <v>4219</v>
      </c>
      <c r="D852" s="343" t="s">
        <v>239</v>
      </c>
      <c r="E852" s="287">
        <f t="shared" si="193"/>
        <v>0</v>
      </c>
      <c r="F852" s="173"/>
      <c r="G852" s="174"/>
      <c r="H852" s="1421"/>
      <c r="I852" s="173"/>
      <c r="J852" s="174"/>
      <c r="K852" s="1421"/>
      <c r="L852" s="287">
        <f t="shared" si="194"/>
        <v>0</v>
      </c>
      <c r="M852" s="12" t="str">
        <f t="shared" si="191"/>
        <v/>
      </c>
      <c r="N852" s="13"/>
    </row>
    <row r="853" spans="2:14" hidden="1">
      <c r="B853" s="272">
        <v>4300</v>
      </c>
      <c r="C853" s="1773" t="s">
        <v>1656</v>
      </c>
      <c r="D853" s="1774"/>
      <c r="E853" s="310">
        <f t="shared" ref="E853:L853" si="195">SUM(E854:E856)</f>
        <v>0</v>
      </c>
      <c r="F853" s="274">
        <f t="shared" si="195"/>
        <v>0</v>
      </c>
      <c r="G853" s="275">
        <f t="shared" si="195"/>
        <v>0</v>
      </c>
      <c r="H853" s="276">
        <f t="shared" si="195"/>
        <v>0</v>
      </c>
      <c r="I853" s="274">
        <f t="shared" si="195"/>
        <v>0</v>
      </c>
      <c r="J853" s="275">
        <f t="shared" si="195"/>
        <v>0</v>
      </c>
      <c r="K853" s="276">
        <f t="shared" si="195"/>
        <v>0</v>
      </c>
      <c r="L853" s="310">
        <f t="shared" si="195"/>
        <v>0</v>
      </c>
      <c r="M853" s="12" t="str">
        <f t="shared" si="191"/>
        <v/>
      </c>
      <c r="N853" s="13"/>
    </row>
    <row r="854" spans="2:14" hidden="1">
      <c r="B854" s="362"/>
      <c r="C854" s="279">
        <v>4301</v>
      </c>
      <c r="D854" s="311" t="s">
        <v>240</v>
      </c>
      <c r="E854" s="281">
        <f t="shared" ref="E854:E859" si="196">F854+G854+H854</f>
        <v>0</v>
      </c>
      <c r="F854" s="152"/>
      <c r="G854" s="153"/>
      <c r="H854" s="1418"/>
      <c r="I854" s="152"/>
      <c r="J854" s="153"/>
      <c r="K854" s="1418"/>
      <c r="L854" s="281">
        <f t="shared" ref="L854:L859" si="197">I854+J854+K854</f>
        <v>0</v>
      </c>
      <c r="M854" s="12" t="str">
        <f t="shared" si="191"/>
        <v/>
      </c>
      <c r="N854" s="13"/>
    </row>
    <row r="855" spans="2:14" ht="16.2" hidden="1">
      <c r="B855" s="362"/>
      <c r="C855" s="293">
        <v>4302</v>
      </c>
      <c r="D855" s="363" t="s">
        <v>241</v>
      </c>
      <c r="E855" s="295">
        <f t="shared" si="196"/>
        <v>0</v>
      </c>
      <c r="F855" s="158"/>
      <c r="G855" s="159"/>
      <c r="H855" s="1420"/>
      <c r="I855" s="158"/>
      <c r="J855" s="159"/>
      <c r="K855" s="1420"/>
      <c r="L855" s="295">
        <f t="shared" si="197"/>
        <v>0</v>
      </c>
      <c r="M855" s="12" t="str">
        <f t="shared" si="191"/>
        <v/>
      </c>
      <c r="N855" s="13"/>
    </row>
    <row r="856" spans="2:14" ht="16.2" hidden="1">
      <c r="B856" s="362"/>
      <c r="C856" s="285">
        <v>4309</v>
      </c>
      <c r="D856" s="301" t="s">
        <v>242</v>
      </c>
      <c r="E856" s="287">
        <f t="shared" si="196"/>
        <v>0</v>
      </c>
      <c r="F856" s="173"/>
      <c r="G856" s="174"/>
      <c r="H856" s="1421"/>
      <c r="I856" s="173"/>
      <c r="J856" s="174"/>
      <c r="K856" s="1421"/>
      <c r="L856" s="287">
        <f t="shared" si="197"/>
        <v>0</v>
      </c>
      <c r="M856" s="12" t="str">
        <f t="shared" si="191"/>
        <v/>
      </c>
      <c r="N856" s="13"/>
    </row>
    <row r="857" spans="2:14" hidden="1">
      <c r="B857" s="272">
        <v>4400</v>
      </c>
      <c r="C857" s="1773" t="s">
        <v>1653</v>
      </c>
      <c r="D857" s="1774"/>
      <c r="E857" s="310">
        <f t="shared" si="196"/>
        <v>0</v>
      </c>
      <c r="F857" s="1422"/>
      <c r="G857" s="1423"/>
      <c r="H857" s="1424"/>
      <c r="I857" s="1422"/>
      <c r="J857" s="1423"/>
      <c r="K857" s="1424"/>
      <c r="L857" s="310">
        <f t="shared" si="197"/>
        <v>0</v>
      </c>
      <c r="M857" s="12" t="str">
        <f t="shared" si="191"/>
        <v/>
      </c>
      <c r="N857" s="13"/>
    </row>
    <row r="858" spans="2:14" hidden="1">
      <c r="B858" s="272">
        <v>4500</v>
      </c>
      <c r="C858" s="1773" t="s">
        <v>1654</v>
      </c>
      <c r="D858" s="1774"/>
      <c r="E858" s="310">
        <f t="shared" si="196"/>
        <v>0</v>
      </c>
      <c r="F858" s="1422"/>
      <c r="G858" s="1423"/>
      <c r="H858" s="1424"/>
      <c r="I858" s="1422"/>
      <c r="J858" s="1423"/>
      <c r="K858" s="1424"/>
      <c r="L858" s="310">
        <f t="shared" si="197"/>
        <v>0</v>
      </c>
      <c r="M858" s="12" t="str">
        <f t="shared" si="191"/>
        <v/>
      </c>
      <c r="N858" s="13"/>
    </row>
    <row r="859" spans="2:14" hidden="1">
      <c r="B859" s="272">
        <v>4600</v>
      </c>
      <c r="C859" s="1763" t="s">
        <v>243</v>
      </c>
      <c r="D859" s="1764"/>
      <c r="E859" s="310">
        <f t="shared" si="196"/>
        <v>0</v>
      </c>
      <c r="F859" s="1422"/>
      <c r="G859" s="1423"/>
      <c r="H859" s="1424"/>
      <c r="I859" s="1422"/>
      <c r="J859" s="1423"/>
      <c r="K859" s="1424"/>
      <c r="L859" s="310">
        <f t="shared" si="197"/>
        <v>0</v>
      </c>
      <c r="M859" s="12" t="str">
        <f t="shared" si="191"/>
        <v/>
      </c>
      <c r="N859" s="13"/>
    </row>
    <row r="860" spans="2:14" hidden="1">
      <c r="B860" s="272">
        <v>4900</v>
      </c>
      <c r="C860" s="1773" t="s">
        <v>269</v>
      </c>
      <c r="D860" s="1774"/>
      <c r="E860" s="310">
        <f t="shared" ref="E860:L860" si="198">+E861+E862</f>
        <v>0</v>
      </c>
      <c r="F860" s="274">
        <f t="shared" si="198"/>
        <v>0</v>
      </c>
      <c r="G860" s="275">
        <f t="shared" si="198"/>
        <v>0</v>
      </c>
      <c r="H860" s="276">
        <f t="shared" si="198"/>
        <v>0</v>
      </c>
      <c r="I860" s="274">
        <f t="shared" si="198"/>
        <v>0</v>
      </c>
      <c r="J860" s="275">
        <f t="shared" si="198"/>
        <v>0</v>
      </c>
      <c r="K860" s="276">
        <f t="shared" si="198"/>
        <v>0</v>
      </c>
      <c r="L860" s="310">
        <f t="shared" si="198"/>
        <v>0</v>
      </c>
      <c r="M860" s="12" t="str">
        <f t="shared" si="191"/>
        <v/>
      </c>
      <c r="N860" s="13"/>
    </row>
    <row r="861" spans="2:14" ht="16.2" hidden="1">
      <c r="B861" s="362"/>
      <c r="C861" s="279">
        <v>4901</v>
      </c>
      <c r="D861" s="364" t="s">
        <v>270</v>
      </c>
      <c r="E861" s="281">
        <f>F861+G861+H861</f>
        <v>0</v>
      </c>
      <c r="F861" s="152"/>
      <c r="G861" s="153"/>
      <c r="H861" s="1418"/>
      <c r="I861" s="152"/>
      <c r="J861" s="153"/>
      <c r="K861" s="1418"/>
      <c r="L861" s="281">
        <f>I861+J861+K861</f>
        <v>0</v>
      </c>
      <c r="M861" s="12" t="str">
        <f t="shared" si="191"/>
        <v/>
      </c>
      <c r="N861" s="13"/>
    </row>
    <row r="862" spans="2:14" ht="16.2" hidden="1">
      <c r="B862" s="362"/>
      <c r="C862" s="285">
        <v>4902</v>
      </c>
      <c r="D862" s="301" t="s">
        <v>271</v>
      </c>
      <c r="E862" s="287">
        <f>F862+G862+H862</f>
        <v>0</v>
      </c>
      <c r="F862" s="173"/>
      <c r="G862" s="174"/>
      <c r="H862" s="1421"/>
      <c r="I862" s="173"/>
      <c r="J862" s="174"/>
      <c r="K862" s="1421"/>
      <c r="L862" s="287">
        <f>I862+J862+K862</f>
        <v>0</v>
      </c>
      <c r="M862" s="12" t="str">
        <f t="shared" si="191"/>
        <v/>
      </c>
      <c r="N862" s="13"/>
    </row>
    <row r="863" spans="2:14" hidden="1">
      <c r="B863" s="365">
        <v>5100</v>
      </c>
      <c r="C863" s="1777" t="s">
        <v>244</v>
      </c>
      <c r="D863" s="1778"/>
      <c r="E863" s="310">
        <f>F863+G863+H863</f>
        <v>0</v>
      </c>
      <c r="F863" s="1422"/>
      <c r="G863" s="1423"/>
      <c r="H863" s="1424"/>
      <c r="I863" s="1422"/>
      <c r="J863" s="1423"/>
      <c r="K863" s="1424"/>
      <c r="L863" s="310">
        <f>I863+J863+K863</f>
        <v>0</v>
      </c>
      <c r="M863" s="12" t="str">
        <f t="shared" si="191"/>
        <v/>
      </c>
      <c r="N863" s="13"/>
    </row>
    <row r="864" spans="2:14" hidden="1">
      <c r="B864" s="365">
        <v>5200</v>
      </c>
      <c r="C864" s="1777" t="s">
        <v>245</v>
      </c>
      <c r="D864" s="1778"/>
      <c r="E864" s="310">
        <f t="shared" ref="E864:L864" si="199">SUM(E865:E871)</f>
        <v>0</v>
      </c>
      <c r="F864" s="274">
        <f t="shared" si="199"/>
        <v>0</v>
      </c>
      <c r="G864" s="275">
        <f t="shared" si="199"/>
        <v>0</v>
      </c>
      <c r="H864" s="276">
        <f t="shared" si="199"/>
        <v>0</v>
      </c>
      <c r="I864" s="274">
        <f t="shared" si="199"/>
        <v>0</v>
      </c>
      <c r="J864" s="275">
        <f t="shared" si="199"/>
        <v>0</v>
      </c>
      <c r="K864" s="276">
        <f t="shared" si="199"/>
        <v>0</v>
      </c>
      <c r="L864" s="310">
        <f t="shared" si="199"/>
        <v>0</v>
      </c>
      <c r="M864" s="12" t="str">
        <f t="shared" si="191"/>
        <v/>
      </c>
      <c r="N864" s="13"/>
    </row>
    <row r="865" spans="2:14" ht="16.2" hidden="1">
      <c r="B865" s="366"/>
      <c r="C865" s="367">
        <v>5201</v>
      </c>
      <c r="D865" s="368" t="s">
        <v>246</v>
      </c>
      <c r="E865" s="281">
        <f t="shared" ref="E865:E871" si="200">F865+G865+H865</f>
        <v>0</v>
      </c>
      <c r="F865" s="152"/>
      <c r="G865" s="153"/>
      <c r="H865" s="1418"/>
      <c r="I865" s="152"/>
      <c r="J865" s="153"/>
      <c r="K865" s="1418"/>
      <c r="L865" s="281">
        <f t="shared" ref="L865:L871" si="201">I865+J865+K865</f>
        <v>0</v>
      </c>
      <c r="M865" s="12" t="str">
        <f t="shared" si="191"/>
        <v/>
      </c>
      <c r="N865" s="13"/>
    </row>
    <row r="866" spans="2:14" ht="16.2" hidden="1">
      <c r="B866" s="366"/>
      <c r="C866" s="369">
        <v>5202</v>
      </c>
      <c r="D866" s="370" t="s">
        <v>247</v>
      </c>
      <c r="E866" s="295">
        <f t="shared" si="200"/>
        <v>0</v>
      </c>
      <c r="F866" s="158"/>
      <c r="G866" s="159"/>
      <c r="H866" s="1420"/>
      <c r="I866" s="158"/>
      <c r="J866" s="159"/>
      <c r="K866" s="1420"/>
      <c r="L866" s="295">
        <f t="shared" si="201"/>
        <v>0</v>
      </c>
      <c r="M866" s="12" t="str">
        <f t="shared" si="191"/>
        <v/>
      </c>
      <c r="N866" s="13"/>
    </row>
    <row r="867" spans="2:14" ht="16.2" hidden="1">
      <c r="B867" s="366"/>
      <c r="C867" s="369">
        <v>5203</v>
      </c>
      <c r="D867" s="370" t="s">
        <v>613</v>
      </c>
      <c r="E867" s="295">
        <f t="shared" si="200"/>
        <v>0</v>
      </c>
      <c r="F867" s="158"/>
      <c r="G867" s="159"/>
      <c r="H867" s="1420"/>
      <c r="I867" s="158"/>
      <c r="J867" s="159"/>
      <c r="K867" s="1420"/>
      <c r="L867" s="295">
        <f t="shared" si="201"/>
        <v>0</v>
      </c>
      <c r="M867" s="12" t="str">
        <f t="shared" si="191"/>
        <v/>
      </c>
      <c r="N867" s="13"/>
    </row>
    <row r="868" spans="2:14" ht="16.2" hidden="1">
      <c r="B868" s="366"/>
      <c r="C868" s="369">
        <v>5204</v>
      </c>
      <c r="D868" s="370" t="s">
        <v>614</v>
      </c>
      <c r="E868" s="295">
        <f t="shared" si="200"/>
        <v>0</v>
      </c>
      <c r="F868" s="158"/>
      <c r="G868" s="159"/>
      <c r="H868" s="1420"/>
      <c r="I868" s="158"/>
      <c r="J868" s="159"/>
      <c r="K868" s="1420"/>
      <c r="L868" s="295">
        <f t="shared" si="201"/>
        <v>0</v>
      </c>
      <c r="M868" s="12" t="str">
        <f t="shared" si="191"/>
        <v/>
      </c>
      <c r="N868" s="13"/>
    </row>
    <row r="869" spans="2:14" ht="16.2" hidden="1">
      <c r="B869" s="366"/>
      <c r="C869" s="369">
        <v>5205</v>
      </c>
      <c r="D869" s="370" t="s">
        <v>615</v>
      </c>
      <c r="E869" s="295">
        <f t="shared" si="200"/>
        <v>0</v>
      </c>
      <c r="F869" s="158"/>
      <c r="G869" s="159"/>
      <c r="H869" s="1420"/>
      <c r="I869" s="158"/>
      <c r="J869" s="159"/>
      <c r="K869" s="1420"/>
      <c r="L869" s="295">
        <f t="shared" si="201"/>
        <v>0</v>
      </c>
      <c r="M869" s="12" t="str">
        <f t="shared" si="191"/>
        <v/>
      </c>
      <c r="N869" s="13"/>
    </row>
    <row r="870" spans="2:14" ht="16.2" hidden="1">
      <c r="B870" s="366"/>
      <c r="C870" s="369">
        <v>5206</v>
      </c>
      <c r="D870" s="370" t="s">
        <v>616</v>
      </c>
      <c r="E870" s="295">
        <f t="shared" si="200"/>
        <v>0</v>
      </c>
      <c r="F870" s="158"/>
      <c r="G870" s="159"/>
      <c r="H870" s="1420"/>
      <c r="I870" s="158"/>
      <c r="J870" s="159"/>
      <c r="K870" s="1420"/>
      <c r="L870" s="295">
        <f t="shared" si="201"/>
        <v>0</v>
      </c>
      <c r="M870" s="12" t="str">
        <f t="shared" si="191"/>
        <v/>
      </c>
      <c r="N870" s="13"/>
    </row>
    <row r="871" spans="2:14" ht="16.2" hidden="1">
      <c r="B871" s="366"/>
      <c r="C871" s="371">
        <v>5219</v>
      </c>
      <c r="D871" s="372" t="s">
        <v>617</v>
      </c>
      <c r="E871" s="287">
        <f t="shared" si="200"/>
        <v>0</v>
      </c>
      <c r="F871" s="173"/>
      <c r="G871" s="174"/>
      <c r="H871" s="1421"/>
      <c r="I871" s="173"/>
      <c r="J871" s="174"/>
      <c r="K871" s="1421"/>
      <c r="L871" s="287">
        <f t="shared" si="201"/>
        <v>0</v>
      </c>
      <c r="M871" s="12" t="str">
        <f t="shared" ref="M871:M890" si="202">(IF($E871&lt;&gt;0,$M$2,IF($L871&lt;&gt;0,$M$2,"")))</f>
        <v/>
      </c>
      <c r="N871" s="13"/>
    </row>
    <row r="872" spans="2:14" hidden="1">
      <c r="B872" s="365">
        <v>5300</v>
      </c>
      <c r="C872" s="1777" t="s">
        <v>618</v>
      </c>
      <c r="D872" s="1778"/>
      <c r="E872" s="310">
        <f t="shared" ref="E872:L872" si="203">SUM(E873:E874)</f>
        <v>0</v>
      </c>
      <c r="F872" s="274">
        <f t="shared" si="203"/>
        <v>0</v>
      </c>
      <c r="G872" s="275">
        <f t="shared" si="203"/>
        <v>0</v>
      </c>
      <c r="H872" s="276">
        <f t="shared" si="203"/>
        <v>0</v>
      </c>
      <c r="I872" s="274">
        <f t="shared" si="203"/>
        <v>0</v>
      </c>
      <c r="J872" s="275">
        <f t="shared" si="203"/>
        <v>0</v>
      </c>
      <c r="K872" s="276">
        <f t="shared" si="203"/>
        <v>0</v>
      </c>
      <c r="L872" s="310">
        <f t="shared" si="203"/>
        <v>0</v>
      </c>
      <c r="M872" s="12" t="str">
        <f t="shared" si="202"/>
        <v/>
      </c>
      <c r="N872" s="13"/>
    </row>
    <row r="873" spans="2:14" hidden="1">
      <c r="B873" s="366"/>
      <c r="C873" s="367">
        <v>5301</v>
      </c>
      <c r="D873" s="368" t="s">
        <v>303</v>
      </c>
      <c r="E873" s="281">
        <f>F873+G873+H873</f>
        <v>0</v>
      </c>
      <c r="F873" s="152"/>
      <c r="G873" s="153"/>
      <c r="H873" s="1418"/>
      <c r="I873" s="152"/>
      <c r="J873" s="153"/>
      <c r="K873" s="1418"/>
      <c r="L873" s="281">
        <f>I873+J873+K873</f>
        <v>0</v>
      </c>
      <c r="M873" s="12" t="str">
        <f t="shared" si="202"/>
        <v/>
      </c>
      <c r="N873" s="13"/>
    </row>
    <row r="874" spans="2:14" ht="16.2" hidden="1">
      <c r="B874" s="366"/>
      <c r="C874" s="371">
        <v>5309</v>
      </c>
      <c r="D874" s="372" t="s">
        <v>619</v>
      </c>
      <c r="E874" s="287">
        <f>F874+G874+H874</f>
        <v>0</v>
      </c>
      <c r="F874" s="173"/>
      <c r="G874" s="174"/>
      <c r="H874" s="1421"/>
      <c r="I874" s="173"/>
      <c r="J874" s="174"/>
      <c r="K874" s="1421"/>
      <c r="L874" s="287">
        <f>I874+J874+K874</f>
        <v>0</v>
      </c>
      <c r="M874" s="12" t="str">
        <f t="shared" si="202"/>
        <v/>
      </c>
      <c r="N874" s="13"/>
    </row>
    <row r="875" spans="2:14" hidden="1">
      <c r="B875" s="365">
        <v>5400</v>
      </c>
      <c r="C875" s="1777" t="s">
        <v>680</v>
      </c>
      <c r="D875" s="1778"/>
      <c r="E875" s="310">
        <f>F875+G875+H875</f>
        <v>0</v>
      </c>
      <c r="F875" s="1422"/>
      <c r="G875" s="1423"/>
      <c r="H875" s="1424"/>
      <c r="I875" s="1422"/>
      <c r="J875" s="1423"/>
      <c r="K875" s="1424"/>
      <c r="L875" s="310">
        <f>I875+J875+K875</f>
        <v>0</v>
      </c>
      <c r="M875" s="12" t="str">
        <f t="shared" si="202"/>
        <v/>
      </c>
      <c r="N875" s="13"/>
    </row>
    <row r="876" spans="2:14" hidden="1">
      <c r="B876" s="272">
        <v>5500</v>
      </c>
      <c r="C876" s="1773" t="s">
        <v>681</v>
      </c>
      <c r="D876" s="1774"/>
      <c r="E876" s="310">
        <f t="shared" ref="E876:L876" si="204">SUM(E877:E880)</f>
        <v>0</v>
      </c>
      <c r="F876" s="274">
        <f t="shared" si="204"/>
        <v>0</v>
      </c>
      <c r="G876" s="275">
        <f t="shared" si="204"/>
        <v>0</v>
      </c>
      <c r="H876" s="276">
        <f t="shared" si="204"/>
        <v>0</v>
      </c>
      <c r="I876" s="274">
        <f t="shared" si="204"/>
        <v>0</v>
      </c>
      <c r="J876" s="275">
        <f t="shared" si="204"/>
        <v>0</v>
      </c>
      <c r="K876" s="276">
        <f t="shared" si="204"/>
        <v>0</v>
      </c>
      <c r="L876" s="310">
        <f t="shared" si="204"/>
        <v>0</v>
      </c>
      <c r="M876" s="12" t="str">
        <f t="shared" si="202"/>
        <v/>
      </c>
      <c r="N876" s="13"/>
    </row>
    <row r="877" spans="2:14" ht="16.2" hidden="1">
      <c r="B877" s="362"/>
      <c r="C877" s="279">
        <v>5501</v>
      </c>
      <c r="D877" s="311" t="s">
        <v>682</v>
      </c>
      <c r="E877" s="281">
        <f>F877+G877+H877</f>
        <v>0</v>
      </c>
      <c r="F877" s="152"/>
      <c r="G877" s="153"/>
      <c r="H877" s="1418"/>
      <c r="I877" s="152"/>
      <c r="J877" s="153"/>
      <c r="K877" s="1418"/>
      <c r="L877" s="281">
        <f>I877+J877+K877</f>
        <v>0</v>
      </c>
      <c r="M877" s="12" t="str">
        <f t="shared" si="202"/>
        <v/>
      </c>
      <c r="N877" s="13"/>
    </row>
    <row r="878" spans="2:14" ht="16.2" hidden="1">
      <c r="B878" s="362"/>
      <c r="C878" s="293">
        <v>5502</v>
      </c>
      <c r="D878" s="294" t="s">
        <v>683</v>
      </c>
      <c r="E878" s="295">
        <f>F878+G878+H878</f>
        <v>0</v>
      </c>
      <c r="F878" s="158"/>
      <c r="G878" s="159"/>
      <c r="H878" s="1420"/>
      <c r="I878" s="158"/>
      <c r="J878" s="159"/>
      <c r="K878" s="1420"/>
      <c r="L878" s="295">
        <f>I878+J878+K878</f>
        <v>0</v>
      </c>
      <c r="M878" s="12" t="str">
        <f t="shared" si="202"/>
        <v/>
      </c>
      <c r="N878" s="13"/>
    </row>
    <row r="879" spans="2:14" ht="16.2" hidden="1">
      <c r="B879" s="362"/>
      <c r="C879" s="293">
        <v>5503</v>
      </c>
      <c r="D879" s="363" t="s">
        <v>684</v>
      </c>
      <c r="E879" s="295">
        <f>F879+G879+H879</f>
        <v>0</v>
      </c>
      <c r="F879" s="158"/>
      <c r="G879" s="159"/>
      <c r="H879" s="1420"/>
      <c r="I879" s="158"/>
      <c r="J879" s="159"/>
      <c r="K879" s="1420"/>
      <c r="L879" s="295">
        <f>I879+J879+K879</f>
        <v>0</v>
      </c>
      <c r="M879" s="12" t="str">
        <f t="shared" si="202"/>
        <v/>
      </c>
      <c r="N879" s="13"/>
    </row>
    <row r="880" spans="2:14" ht="16.2" hidden="1">
      <c r="B880" s="362"/>
      <c r="C880" s="285">
        <v>5504</v>
      </c>
      <c r="D880" s="339" t="s">
        <v>685</v>
      </c>
      <c r="E880" s="287">
        <f>F880+G880+H880</f>
        <v>0</v>
      </c>
      <c r="F880" s="173"/>
      <c r="G880" s="174"/>
      <c r="H880" s="1421"/>
      <c r="I880" s="173"/>
      <c r="J880" s="174"/>
      <c r="K880" s="1421"/>
      <c r="L880" s="287">
        <f>I880+J880+K880</f>
        <v>0</v>
      </c>
      <c r="M880" s="12" t="str">
        <f t="shared" si="202"/>
        <v/>
      </c>
      <c r="N880" s="13"/>
    </row>
    <row r="881" spans="2:14" ht="16.2" hidden="1">
      <c r="B881" s="365">
        <v>5700</v>
      </c>
      <c r="C881" s="1779" t="s">
        <v>908</v>
      </c>
      <c r="D881" s="1780"/>
      <c r="E881" s="310">
        <f>SUM(E882:E884)</f>
        <v>0</v>
      </c>
      <c r="F881" s="1470">
        <v>0</v>
      </c>
      <c r="G881" s="1470">
        <v>0</v>
      </c>
      <c r="H881" s="1470">
        <v>0</v>
      </c>
      <c r="I881" s="1470">
        <v>0</v>
      </c>
      <c r="J881" s="1470">
        <v>0</v>
      </c>
      <c r="K881" s="1470">
        <v>0</v>
      </c>
      <c r="L881" s="310">
        <f>SUM(L882:L884)</f>
        <v>0</v>
      </c>
      <c r="M881" s="12" t="str">
        <f t="shared" si="202"/>
        <v/>
      </c>
      <c r="N881" s="13"/>
    </row>
    <row r="882" spans="2:14" ht="16.2" hidden="1">
      <c r="B882" s="366"/>
      <c r="C882" s="367">
        <v>5701</v>
      </c>
      <c r="D882" s="368" t="s">
        <v>686</v>
      </c>
      <c r="E882" s="281">
        <f>F882+G882+H882</f>
        <v>0</v>
      </c>
      <c r="F882" s="1471">
        <v>0</v>
      </c>
      <c r="G882" s="1471">
        <v>0</v>
      </c>
      <c r="H882" s="1472">
        <v>0</v>
      </c>
      <c r="I882" s="1666">
        <v>0</v>
      </c>
      <c r="J882" s="1471">
        <v>0</v>
      </c>
      <c r="K882" s="1471">
        <v>0</v>
      </c>
      <c r="L882" s="281">
        <f>I882+J882+K882</f>
        <v>0</v>
      </c>
      <c r="M882" s="12" t="str">
        <f t="shared" si="202"/>
        <v/>
      </c>
      <c r="N882" s="13"/>
    </row>
    <row r="883" spans="2:14" ht="16.2" hidden="1">
      <c r="B883" s="366"/>
      <c r="C883" s="373">
        <v>5702</v>
      </c>
      <c r="D883" s="374" t="s">
        <v>687</v>
      </c>
      <c r="E883" s="314">
        <f>F883+G883+H883</f>
        <v>0</v>
      </c>
      <c r="F883" s="1471">
        <v>0</v>
      </c>
      <c r="G883" s="1471">
        <v>0</v>
      </c>
      <c r="H883" s="1472">
        <v>0</v>
      </c>
      <c r="I883" s="1666">
        <v>0</v>
      </c>
      <c r="J883" s="1471">
        <v>0</v>
      </c>
      <c r="K883" s="1471">
        <v>0</v>
      </c>
      <c r="L883" s="314">
        <f>I883+J883+K883</f>
        <v>0</v>
      </c>
      <c r="M883" s="12" t="str">
        <f t="shared" si="202"/>
        <v/>
      </c>
      <c r="N883" s="13"/>
    </row>
    <row r="884" spans="2:14" hidden="1">
      <c r="B884" s="292"/>
      <c r="C884" s="375">
        <v>4071</v>
      </c>
      <c r="D884" s="376" t="s">
        <v>688</v>
      </c>
      <c r="E884" s="377">
        <f>F884+G884+H884</f>
        <v>0</v>
      </c>
      <c r="F884" s="1471">
        <v>0</v>
      </c>
      <c r="G884" s="1471">
        <v>0</v>
      </c>
      <c r="H884" s="1472">
        <v>0</v>
      </c>
      <c r="I884" s="1666">
        <v>0</v>
      </c>
      <c r="J884" s="1471">
        <v>0</v>
      </c>
      <c r="K884" s="1471">
        <v>0</v>
      </c>
      <c r="L884" s="377">
        <f>I884+J884+K884</f>
        <v>0</v>
      </c>
      <c r="M884" s="12" t="str">
        <f t="shared" si="202"/>
        <v/>
      </c>
      <c r="N884" s="13"/>
    </row>
    <row r="885" spans="2:14" hidden="1">
      <c r="B885" s="582"/>
      <c r="C885" s="1775" t="s">
        <v>689</v>
      </c>
      <c r="D885" s="1776"/>
      <c r="E885" s="1438"/>
      <c r="F885" s="1438"/>
      <c r="G885" s="1438"/>
      <c r="H885" s="1438"/>
      <c r="I885" s="1438"/>
      <c r="J885" s="1438"/>
      <c r="K885" s="1438"/>
      <c r="L885" s="1439"/>
      <c r="M885" s="12" t="str">
        <f t="shared" si="202"/>
        <v/>
      </c>
      <c r="N885" s="13"/>
    </row>
    <row r="886" spans="2:14" hidden="1">
      <c r="B886" s="381">
        <v>98</v>
      </c>
      <c r="C886" s="1775" t="s">
        <v>689</v>
      </c>
      <c r="D886" s="1776"/>
      <c r="E886" s="382">
        <f>F886+G886+H886</f>
        <v>0</v>
      </c>
      <c r="F886" s="1429"/>
      <c r="G886" s="1430"/>
      <c r="H886" s="1431"/>
      <c r="I886" s="1460">
        <v>0</v>
      </c>
      <c r="J886" s="1461">
        <v>0</v>
      </c>
      <c r="K886" s="1462">
        <v>0</v>
      </c>
      <c r="L886" s="382">
        <f>I886+J886+K886</f>
        <v>0</v>
      </c>
      <c r="M886" s="12" t="str">
        <f t="shared" si="202"/>
        <v/>
      </c>
      <c r="N886" s="13"/>
    </row>
    <row r="887" spans="2:14" hidden="1">
      <c r="B887" s="1433"/>
      <c r="C887" s="1434"/>
      <c r="D887" s="1435"/>
      <c r="E887" s="269"/>
      <c r="F887" s="269"/>
      <c r="G887" s="269"/>
      <c r="H887" s="269"/>
      <c r="I887" s="269"/>
      <c r="J887" s="269"/>
      <c r="K887" s="269"/>
      <c r="L887" s="270"/>
      <c r="M887" s="12" t="str">
        <f t="shared" si="202"/>
        <v/>
      </c>
      <c r="N887" s="13"/>
    </row>
    <row r="888" spans="2:14" hidden="1">
      <c r="B888" s="1436"/>
      <c r="C888" s="111"/>
      <c r="D888" s="1437"/>
      <c r="E888" s="218"/>
      <c r="F888" s="218"/>
      <c r="G888" s="218"/>
      <c r="H888" s="218"/>
      <c r="I888" s="218"/>
      <c r="J888" s="218"/>
      <c r="K888" s="218"/>
      <c r="L888" s="389"/>
      <c r="M888" s="12" t="str">
        <f t="shared" si="202"/>
        <v/>
      </c>
      <c r="N888" s="13"/>
    </row>
    <row r="889" spans="2:14" hidden="1">
      <c r="B889" s="1436"/>
      <c r="C889" s="111"/>
      <c r="D889" s="1437"/>
      <c r="E889" s="218"/>
      <c r="F889" s="218"/>
      <c r="G889" s="218"/>
      <c r="H889" s="218"/>
      <c r="I889" s="218"/>
      <c r="J889" s="218"/>
      <c r="K889" s="218"/>
      <c r="L889" s="389"/>
      <c r="M889" s="12" t="str">
        <f t="shared" si="202"/>
        <v/>
      </c>
      <c r="N889" s="13"/>
    </row>
    <row r="890" spans="2:14" ht="16.8" thickBot="1">
      <c r="B890" s="1463"/>
      <c r="C890" s="393" t="s">
        <v>735</v>
      </c>
      <c r="D890" s="1432">
        <f>+B890</f>
        <v>0</v>
      </c>
      <c r="E890" s="395">
        <f t="shared" ref="E890:L890" si="205">SUM(E775,E778,E784,E792,E793,E811,E815,E821,E824,E825,E826,E827,E828,E837,E843,E844,E845,E846,E853,E857,E858,E859,E860,E863,E864,E872,E875,E876,E881)+E886</f>
        <v>390</v>
      </c>
      <c r="F890" s="396">
        <f t="shared" si="205"/>
        <v>390</v>
      </c>
      <c r="G890" s="397">
        <f t="shared" si="205"/>
        <v>0</v>
      </c>
      <c r="H890" s="398">
        <f t="shared" si="205"/>
        <v>0</v>
      </c>
      <c r="I890" s="396">
        <f t="shared" si="205"/>
        <v>390</v>
      </c>
      <c r="J890" s="397">
        <f t="shared" si="205"/>
        <v>0</v>
      </c>
      <c r="K890" s="398">
        <f t="shared" si="205"/>
        <v>0</v>
      </c>
      <c r="L890" s="395">
        <f t="shared" si="205"/>
        <v>390</v>
      </c>
      <c r="M890" s="12">
        <f t="shared" si="202"/>
        <v>1</v>
      </c>
      <c r="N890" s="73" t="str">
        <f>LEFT(C772,1)</f>
        <v>7</v>
      </c>
    </row>
    <row r="891" spans="2:14" ht="16.2" thickTop="1">
      <c r="B891" s="79" t="s">
        <v>120</v>
      </c>
      <c r="C891" s="1"/>
      <c r="L891" s="6"/>
      <c r="M891" s="7">
        <f>(IF($E890&lt;&gt;0,$M$2,IF($L890&lt;&gt;0,$M$2,"")))</f>
        <v>1</v>
      </c>
    </row>
    <row r="892" spans="2:14">
      <c r="B892" s="1367"/>
      <c r="C892" s="1367"/>
      <c r="D892" s="1368"/>
      <c r="E892" s="1367"/>
      <c r="F892" s="1367"/>
      <c r="G892" s="1367"/>
      <c r="H892" s="1367"/>
      <c r="I892" s="1367"/>
      <c r="J892" s="1367"/>
      <c r="K892" s="1367"/>
      <c r="L892" s="1369"/>
      <c r="M892" s="7">
        <f>(IF($E890&lt;&gt;0,$M$2,IF($L890&lt;&gt;0,$M$2,"")))</f>
        <v>1</v>
      </c>
    </row>
    <row r="893" spans="2:14" ht="18" hidden="1">
      <c r="B893" s="65"/>
      <c r="C893" s="65"/>
      <c r="D893" s="65"/>
      <c r="E893" s="65"/>
      <c r="F893" s="65"/>
      <c r="G893" s="65"/>
      <c r="H893" s="65"/>
      <c r="I893" s="65"/>
      <c r="J893" s="65"/>
      <c r="K893" s="65"/>
      <c r="L893" s="77"/>
      <c r="M893" s="74" t="str">
        <f>(IF(E888&lt;&gt;0,$G$2,IF(L888&lt;&gt;0,$G$2,"")))</f>
        <v/>
      </c>
    </row>
    <row r="894" spans="2:14" ht="18" hidden="1">
      <c r="B894" s="65"/>
      <c r="C894" s="65"/>
      <c r="D894" s="65"/>
      <c r="E894" s="65"/>
      <c r="F894" s="65"/>
      <c r="G894" s="65"/>
      <c r="H894" s="65"/>
      <c r="I894" s="65"/>
      <c r="J894" s="65"/>
      <c r="K894" s="65"/>
      <c r="L894" s="77"/>
      <c r="M894" s="74" t="str">
        <f>(IF(E889&lt;&gt;0,$G$2,IF(L889&lt;&gt;0,$G$2,"")))</f>
        <v/>
      </c>
    </row>
    <row r="895" spans="2:14">
      <c r="B895" s="6"/>
      <c r="C895" s="6"/>
      <c r="D895" s="521"/>
      <c r="E895" s="38"/>
      <c r="F895" s="38"/>
      <c r="G895" s="38"/>
      <c r="H895" s="38"/>
      <c r="I895" s="38"/>
      <c r="J895" s="38"/>
      <c r="K895" s="38"/>
      <c r="L895" s="38"/>
      <c r="M895" s="7">
        <f>(IF($E1028&lt;&gt;0,$M$2,IF($L1028&lt;&gt;0,$M$2,"")))</f>
        <v>1</v>
      </c>
    </row>
    <row r="896" spans="2:14">
      <c r="B896" s="6"/>
      <c r="C896" s="1365"/>
      <c r="D896" s="1366"/>
      <c r="E896" s="38"/>
      <c r="F896" s="38"/>
      <c r="G896" s="38"/>
      <c r="H896" s="38"/>
      <c r="I896" s="38"/>
      <c r="J896" s="38"/>
      <c r="K896" s="38"/>
      <c r="L896" s="38"/>
      <c r="M896" s="7">
        <f>(IF($E1028&lt;&gt;0,$M$2,IF($L1028&lt;&gt;0,$M$2,"")))</f>
        <v>1</v>
      </c>
    </row>
    <row r="897" spans="2:13">
      <c r="B897" s="1749" t="str">
        <f>$B$7</f>
        <v>ОТЧЕТНИ ДАННИ ПО ЕБК ЗА ИЗПЪЛНЕНИЕТО НА БЮДЖЕТА</v>
      </c>
      <c r="C897" s="1750"/>
      <c r="D897" s="1750"/>
      <c r="E897" s="242"/>
      <c r="F897" s="242"/>
      <c r="G897" s="237"/>
      <c r="H897" s="237"/>
      <c r="I897" s="237"/>
      <c r="J897" s="237"/>
      <c r="K897" s="237"/>
      <c r="L897" s="237"/>
      <c r="M897" s="7">
        <f>(IF($E1028&lt;&gt;0,$M$2,IF($L1028&lt;&gt;0,$M$2,"")))</f>
        <v>1</v>
      </c>
    </row>
    <row r="898" spans="2:13">
      <c r="B898" s="228"/>
      <c r="C898" s="391"/>
      <c r="D898" s="400"/>
      <c r="E898" s="406" t="s">
        <v>460</v>
      </c>
      <c r="F898" s="406" t="s">
        <v>829</v>
      </c>
      <c r="G898" s="237"/>
      <c r="H898" s="1362" t="s">
        <v>1246</v>
      </c>
      <c r="I898" s="1363"/>
      <c r="J898" s="1364"/>
      <c r="K898" s="237"/>
      <c r="L898" s="237"/>
      <c r="M898" s="7">
        <f>(IF($E1028&lt;&gt;0,$M$2,IF($L1028&lt;&gt;0,$M$2,"")))</f>
        <v>1</v>
      </c>
    </row>
    <row r="899" spans="2:13" ht="17.399999999999999">
      <c r="B899" s="1751" t="str">
        <f>$B$9</f>
        <v>ДГ КАЛИНКА КВ.РУДНИК</v>
      </c>
      <c r="C899" s="1752"/>
      <c r="D899" s="1753"/>
      <c r="E899" s="115">
        <f>$E$9</f>
        <v>44197</v>
      </c>
      <c r="F899" s="226">
        <f>$F$9</f>
        <v>44561</v>
      </c>
      <c r="G899" s="237"/>
      <c r="H899" s="237"/>
      <c r="I899" s="237"/>
      <c r="J899" s="237"/>
      <c r="K899" s="237"/>
      <c r="L899" s="237"/>
      <c r="M899" s="7">
        <f>(IF($E1028&lt;&gt;0,$M$2,IF($L1028&lt;&gt;0,$M$2,"")))</f>
        <v>1</v>
      </c>
    </row>
    <row r="900" spans="2:13">
      <c r="B900" s="227" t="str">
        <f>$B$10</f>
        <v>(наименование на разпоредителя с бюджет)</v>
      </c>
      <c r="C900" s="228"/>
      <c r="D900" s="229"/>
      <c r="E900" s="237"/>
      <c r="F900" s="237"/>
      <c r="G900" s="237"/>
      <c r="H900" s="237"/>
      <c r="I900" s="237"/>
      <c r="J900" s="237"/>
      <c r="K900" s="237"/>
      <c r="L900" s="237"/>
      <c r="M900" s="7">
        <f>(IF($E1028&lt;&gt;0,$M$2,IF($L1028&lt;&gt;0,$M$2,"")))</f>
        <v>1</v>
      </c>
    </row>
    <row r="901" spans="2:13">
      <c r="B901" s="227"/>
      <c r="C901" s="228"/>
      <c r="D901" s="229"/>
      <c r="E901" s="237"/>
      <c r="F901" s="237"/>
      <c r="G901" s="237"/>
      <c r="H901" s="237"/>
      <c r="I901" s="237"/>
      <c r="J901" s="237"/>
      <c r="K901" s="237"/>
      <c r="L901" s="237"/>
      <c r="M901" s="7">
        <f>(IF($E1028&lt;&gt;0,$M$2,IF($L1028&lt;&gt;0,$M$2,"")))</f>
        <v>1</v>
      </c>
    </row>
    <row r="902" spans="2:13" ht="18">
      <c r="B902" s="1754" t="str">
        <f>$B$12</f>
        <v xml:space="preserve">Бургас </v>
      </c>
      <c r="C902" s="1755"/>
      <c r="D902" s="1756"/>
      <c r="E902" s="410" t="s">
        <v>884</v>
      </c>
      <c r="F902" s="1360" t="str">
        <f>$F$12</f>
        <v>5202</v>
      </c>
      <c r="G902" s="237"/>
      <c r="H902" s="237"/>
      <c r="I902" s="237"/>
      <c r="J902" s="237"/>
      <c r="K902" s="237"/>
      <c r="L902" s="237"/>
      <c r="M902" s="7">
        <f>(IF($E1028&lt;&gt;0,$M$2,IF($L1028&lt;&gt;0,$M$2,"")))</f>
        <v>1</v>
      </c>
    </row>
    <row r="903" spans="2:13">
      <c r="B903" s="233" t="str">
        <f>$B$13</f>
        <v>(наименование на първостепенния разпоредител с бюджет)</v>
      </c>
      <c r="C903" s="228"/>
      <c r="D903" s="229"/>
      <c r="E903" s="1361"/>
      <c r="F903" s="242"/>
      <c r="G903" s="237"/>
      <c r="H903" s="237"/>
      <c r="I903" s="237"/>
      <c r="J903" s="237"/>
      <c r="K903" s="237"/>
      <c r="L903" s="237"/>
      <c r="M903" s="7">
        <f>(IF($E1028&lt;&gt;0,$M$2,IF($L1028&lt;&gt;0,$M$2,"")))</f>
        <v>1</v>
      </c>
    </row>
    <row r="904" spans="2:13" ht="18">
      <c r="B904" s="236"/>
      <c r="C904" s="237"/>
      <c r="D904" s="124" t="s">
        <v>885</v>
      </c>
      <c r="E904" s="238">
        <f>$E$15</f>
        <v>0</v>
      </c>
      <c r="F904" s="414" t="str">
        <f>$F$15</f>
        <v>БЮДЖЕТ</v>
      </c>
      <c r="G904" s="218"/>
      <c r="H904" s="218"/>
      <c r="I904" s="218"/>
      <c r="J904" s="218"/>
      <c r="K904" s="218"/>
      <c r="L904" s="218"/>
      <c r="M904" s="7">
        <f>(IF($E1028&lt;&gt;0,$M$2,IF($L1028&lt;&gt;0,$M$2,"")))</f>
        <v>1</v>
      </c>
    </row>
    <row r="905" spans="2:13" ht="16.2" thickBot="1">
      <c r="B905" s="228"/>
      <c r="C905" s="391"/>
      <c r="D905" s="400"/>
      <c r="E905" s="237"/>
      <c r="F905" s="409"/>
      <c r="G905" s="409"/>
      <c r="H905" s="409"/>
      <c r="I905" s="409"/>
      <c r="J905" s="409"/>
      <c r="K905" s="409"/>
      <c r="L905" s="1377" t="s">
        <v>461</v>
      </c>
      <c r="M905" s="7">
        <f>(IF($E1028&lt;&gt;0,$M$2,IF($L1028&lt;&gt;0,$M$2,"")))</f>
        <v>1</v>
      </c>
    </row>
    <row r="906" spans="2:13" ht="17.399999999999999">
      <c r="B906" s="247"/>
      <c r="C906" s="248"/>
      <c r="D906" s="249" t="s">
        <v>707</v>
      </c>
      <c r="E906" s="1757" t="s">
        <v>2071</v>
      </c>
      <c r="F906" s="1758"/>
      <c r="G906" s="1758"/>
      <c r="H906" s="1759"/>
      <c r="I906" s="1760" t="s">
        <v>2072</v>
      </c>
      <c r="J906" s="1761"/>
      <c r="K906" s="1761"/>
      <c r="L906" s="1762"/>
      <c r="M906" s="7">
        <f>(IF($E1028&lt;&gt;0,$M$2,IF($L1028&lt;&gt;0,$M$2,"")))</f>
        <v>1</v>
      </c>
    </row>
    <row r="907" spans="2:13" ht="47.4" thickBot="1">
      <c r="B907" s="250" t="s">
        <v>62</v>
      </c>
      <c r="C907" s="251" t="s">
        <v>462</v>
      </c>
      <c r="D907" s="252" t="s">
        <v>708</v>
      </c>
      <c r="E907" s="1403" t="str">
        <f>$E$20</f>
        <v>Уточнен план                Общо</v>
      </c>
      <c r="F907" s="1407" t="str">
        <f>$F$20</f>
        <v>държавни дейности</v>
      </c>
      <c r="G907" s="1408" t="str">
        <f>$G$20</f>
        <v>местни дейности</v>
      </c>
      <c r="H907" s="1409" t="str">
        <f>$H$20</f>
        <v>дофинансиране</v>
      </c>
      <c r="I907" s="253" t="str">
        <f>$I$20</f>
        <v>държавни дейности -ОТЧЕТ</v>
      </c>
      <c r="J907" s="254" t="str">
        <f>$J$20</f>
        <v>местни дейности - ОТЧЕТ</v>
      </c>
      <c r="K907" s="255" t="str">
        <f>$K$20</f>
        <v>дофинансиране - ОТЧЕТ</v>
      </c>
      <c r="L907" s="1630" t="str">
        <f>$L$20</f>
        <v>ОТЧЕТ                                    ОБЩО</v>
      </c>
      <c r="M907" s="7">
        <f>(IF($E1028&lt;&gt;0,$M$2,IF($L1028&lt;&gt;0,$M$2,"")))</f>
        <v>1</v>
      </c>
    </row>
    <row r="908" spans="2:13" ht="18">
      <c r="B908" s="258"/>
      <c r="C908" s="259"/>
      <c r="D908" s="260" t="s">
        <v>737</v>
      </c>
      <c r="E908" s="1454" t="str">
        <f>$E$21</f>
        <v>(1)</v>
      </c>
      <c r="F908" s="143" t="str">
        <f>$F$21</f>
        <v>(2)</v>
      </c>
      <c r="G908" s="144" t="str">
        <f>$G$21</f>
        <v>(3)</v>
      </c>
      <c r="H908" s="145" t="str">
        <f>$H$21</f>
        <v>(4)</v>
      </c>
      <c r="I908" s="261" t="str">
        <f>$I$21</f>
        <v>(5)</v>
      </c>
      <c r="J908" s="262" t="str">
        <f>$J$21</f>
        <v>(6)</v>
      </c>
      <c r="K908" s="263" t="str">
        <f>$K$21</f>
        <v>(7)</v>
      </c>
      <c r="L908" s="264" t="str">
        <f>$L$21</f>
        <v>(8)</v>
      </c>
      <c r="M908" s="7">
        <f>(IF($E1028&lt;&gt;0,$M$2,IF($L1028&lt;&gt;0,$M$2,"")))</f>
        <v>1</v>
      </c>
    </row>
    <row r="909" spans="2:13">
      <c r="B909" s="1451"/>
      <c r="C909" s="1597" t="e">
        <f>VLOOKUP(D909,OP_LIST2,2,FALSE)</f>
        <v>#N/A</v>
      </c>
      <c r="D909" s="1457"/>
      <c r="E909" s="389"/>
      <c r="F909" s="1441"/>
      <c r="G909" s="1442"/>
      <c r="H909" s="1443"/>
      <c r="I909" s="1441"/>
      <c r="J909" s="1442"/>
      <c r="K909" s="1443"/>
      <c r="L909" s="1440"/>
      <c r="M909" s="7">
        <f>(IF($E1028&lt;&gt;0,$M$2,IF($L1028&lt;&gt;0,$M$2,"")))</f>
        <v>1</v>
      </c>
    </row>
    <row r="910" spans="2:13">
      <c r="B910" s="1668" t="s">
        <v>2070</v>
      </c>
      <c r="C910" s="1458">
        <f>VLOOKUP(D911,EBK_DEIN2,2,FALSE)</f>
        <v>1128</v>
      </c>
      <c r="D910" s="1457" t="s">
        <v>786</v>
      </c>
      <c r="E910" s="389"/>
      <c r="F910" s="1444"/>
      <c r="G910" s="1445"/>
      <c r="H910" s="1446"/>
      <c r="I910" s="1444"/>
      <c r="J910" s="1445"/>
      <c r="K910" s="1446"/>
      <c r="L910" s="1440"/>
      <c r="M910" s="7">
        <f>(IF($E1028&lt;&gt;0,$M$2,IF($L1028&lt;&gt;0,$M$2,"")))</f>
        <v>1</v>
      </c>
    </row>
    <row r="911" spans="2:13">
      <c r="B911" s="1450"/>
      <c r="C911" s="1586">
        <f>+C910</f>
        <v>1128</v>
      </c>
      <c r="D911" s="1452" t="s">
        <v>388</v>
      </c>
      <c r="E911" s="389"/>
      <c r="F911" s="1444"/>
      <c r="G911" s="1445"/>
      <c r="H911" s="1446"/>
      <c r="I911" s="1444"/>
      <c r="J911" s="1445"/>
      <c r="K911" s="1446"/>
      <c r="L911" s="1440"/>
      <c r="M911" s="7">
        <f>(IF($E1028&lt;&gt;0,$M$2,IF($L1028&lt;&gt;0,$M$2,"")))</f>
        <v>1</v>
      </c>
    </row>
    <row r="912" spans="2:13">
      <c r="B912" s="1455"/>
      <c r="C912" s="1453"/>
      <c r="D912" s="1456" t="s">
        <v>709</v>
      </c>
      <c r="E912" s="389"/>
      <c r="F912" s="1447"/>
      <c r="G912" s="1448"/>
      <c r="H912" s="1449"/>
      <c r="I912" s="1447"/>
      <c r="J912" s="1448"/>
      <c r="K912" s="1449"/>
      <c r="L912" s="1440"/>
      <c r="M912" s="7">
        <f>(IF($E1028&lt;&gt;0,$M$2,IF($L1028&lt;&gt;0,$M$2,"")))</f>
        <v>1</v>
      </c>
    </row>
    <row r="913" spans="2:14">
      <c r="B913" s="272">
        <v>100</v>
      </c>
      <c r="C913" s="1765" t="s">
        <v>738</v>
      </c>
      <c r="D913" s="1766"/>
      <c r="E913" s="273">
        <f t="shared" ref="E913:L913" si="206">SUM(E914:E915)</f>
        <v>5698</v>
      </c>
      <c r="F913" s="274">
        <f t="shared" si="206"/>
        <v>5698</v>
      </c>
      <c r="G913" s="275">
        <f t="shared" si="206"/>
        <v>0</v>
      </c>
      <c r="H913" s="276">
        <f t="shared" si="206"/>
        <v>0</v>
      </c>
      <c r="I913" s="274">
        <f t="shared" si="206"/>
        <v>5300</v>
      </c>
      <c r="J913" s="275">
        <f t="shared" si="206"/>
        <v>0</v>
      </c>
      <c r="K913" s="276">
        <f t="shared" si="206"/>
        <v>0</v>
      </c>
      <c r="L913" s="273">
        <f t="shared" si="206"/>
        <v>5300</v>
      </c>
      <c r="M913" s="12">
        <f t="shared" ref="M913:M944" si="207">(IF($E913&lt;&gt;0,$M$2,IF($L913&lt;&gt;0,$M$2,"")))</f>
        <v>1</v>
      </c>
      <c r="N913" s="13"/>
    </row>
    <row r="914" spans="2:14" ht="16.2">
      <c r="B914" s="278"/>
      <c r="C914" s="279">
        <v>101</v>
      </c>
      <c r="D914" s="280" t="s">
        <v>739</v>
      </c>
      <c r="E914" s="281">
        <f>F914+G914+H914</f>
        <v>5698</v>
      </c>
      <c r="F914" s="152">
        <v>5698</v>
      </c>
      <c r="G914" s="153"/>
      <c r="H914" s="1418"/>
      <c r="I914" s="152">
        <v>5300</v>
      </c>
      <c r="J914" s="153"/>
      <c r="K914" s="1418"/>
      <c r="L914" s="281">
        <f>I914+J914+K914</f>
        <v>5300</v>
      </c>
      <c r="M914" s="12">
        <f t="shared" si="207"/>
        <v>1</v>
      </c>
      <c r="N914" s="13"/>
    </row>
    <row r="915" spans="2:14" ht="16.2" hidden="1">
      <c r="B915" s="278"/>
      <c r="C915" s="285">
        <v>102</v>
      </c>
      <c r="D915" s="286" t="s">
        <v>740</v>
      </c>
      <c r="E915" s="287">
        <f>F915+G915+H915</f>
        <v>0</v>
      </c>
      <c r="F915" s="173"/>
      <c r="G915" s="174"/>
      <c r="H915" s="1421"/>
      <c r="I915" s="173"/>
      <c r="J915" s="174"/>
      <c r="K915" s="1421"/>
      <c r="L915" s="287">
        <f>I915+J915+K915</f>
        <v>0</v>
      </c>
      <c r="M915" s="12" t="str">
        <f t="shared" si="207"/>
        <v/>
      </c>
      <c r="N915" s="13"/>
    </row>
    <row r="916" spans="2:14">
      <c r="B916" s="272">
        <v>200</v>
      </c>
      <c r="C916" s="1767" t="s">
        <v>741</v>
      </c>
      <c r="D916" s="1768"/>
      <c r="E916" s="273">
        <f t="shared" ref="E916:L916" si="208">SUM(E917:E921)</f>
        <v>3702</v>
      </c>
      <c r="F916" s="274">
        <f t="shared" si="208"/>
        <v>3702</v>
      </c>
      <c r="G916" s="275">
        <f t="shared" si="208"/>
        <v>0</v>
      </c>
      <c r="H916" s="276">
        <f t="shared" si="208"/>
        <v>0</v>
      </c>
      <c r="I916" s="274">
        <f t="shared" si="208"/>
        <v>3702</v>
      </c>
      <c r="J916" s="275">
        <f t="shared" si="208"/>
        <v>0</v>
      </c>
      <c r="K916" s="276">
        <f t="shared" si="208"/>
        <v>0</v>
      </c>
      <c r="L916" s="273">
        <f t="shared" si="208"/>
        <v>3702</v>
      </c>
      <c r="M916" s="12">
        <f t="shared" si="207"/>
        <v>1</v>
      </c>
      <c r="N916" s="13"/>
    </row>
    <row r="917" spans="2:14" ht="16.2" hidden="1">
      <c r="B917" s="291"/>
      <c r="C917" s="279">
        <v>201</v>
      </c>
      <c r="D917" s="280" t="s">
        <v>742</v>
      </c>
      <c r="E917" s="281">
        <f>F917+G917+H917</f>
        <v>0</v>
      </c>
      <c r="F917" s="152"/>
      <c r="G917" s="153"/>
      <c r="H917" s="1418"/>
      <c r="I917" s="152"/>
      <c r="J917" s="153"/>
      <c r="K917" s="1418"/>
      <c r="L917" s="281">
        <f>I917+J917+K917</f>
        <v>0</v>
      </c>
      <c r="M917" s="12" t="str">
        <f t="shared" si="207"/>
        <v/>
      </c>
      <c r="N917" s="13"/>
    </row>
    <row r="918" spans="2:14" ht="16.2">
      <c r="B918" s="292"/>
      <c r="C918" s="293">
        <v>202</v>
      </c>
      <c r="D918" s="294" t="s">
        <v>743</v>
      </c>
      <c r="E918" s="295">
        <f>F918+G918+H918</f>
        <v>3417</v>
      </c>
      <c r="F918" s="158">
        <v>3417</v>
      </c>
      <c r="G918" s="159"/>
      <c r="H918" s="1420"/>
      <c r="I918" s="158">
        <v>3417</v>
      </c>
      <c r="J918" s="159"/>
      <c r="K918" s="1420"/>
      <c r="L918" s="295">
        <f>I918+J918+K918</f>
        <v>3417</v>
      </c>
      <c r="M918" s="12">
        <f t="shared" si="207"/>
        <v>1</v>
      </c>
      <c r="N918" s="13"/>
    </row>
    <row r="919" spans="2:14" ht="16.2">
      <c r="B919" s="299"/>
      <c r="C919" s="293">
        <v>205</v>
      </c>
      <c r="D919" s="294" t="s">
        <v>590</v>
      </c>
      <c r="E919" s="295">
        <f>F919+G919+H919</f>
        <v>285</v>
      </c>
      <c r="F919" s="158">
        <v>285</v>
      </c>
      <c r="G919" s="159"/>
      <c r="H919" s="1420"/>
      <c r="I919" s="158">
        <v>285</v>
      </c>
      <c r="J919" s="159"/>
      <c r="K919" s="1420"/>
      <c r="L919" s="295">
        <f>I919+J919+K919</f>
        <v>285</v>
      </c>
      <c r="M919" s="12">
        <f t="shared" si="207"/>
        <v>1</v>
      </c>
      <c r="N919" s="13"/>
    </row>
    <row r="920" spans="2:14" ht="16.2" hidden="1">
      <c r="B920" s="299"/>
      <c r="C920" s="293">
        <v>208</v>
      </c>
      <c r="D920" s="300" t="s">
        <v>591</v>
      </c>
      <c r="E920" s="295">
        <f>F920+G920+H920</f>
        <v>0</v>
      </c>
      <c r="F920" s="158"/>
      <c r="G920" s="159"/>
      <c r="H920" s="1420"/>
      <c r="I920" s="158"/>
      <c r="J920" s="159"/>
      <c r="K920" s="1420"/>
      <c r="L920" s="295">
        <f>I920+J920+K920</f>
        <v>0</v>
      </c>
      <c r="M920" s="12" t="str">
        <f t="shared" si="207"/>
        <v/>
      </c>
      <c r="N920" s="13"/>
    </row>
    <row r="921" spans="2:14" ht="16.2" hidden="1">
      <c r="B921" s="291"/>
      <c r="C921" s="285">
        <v>209</v>
      </c>
      <c r="D921" s="301" t="s">
        <v>592</v>
      </c>
      <c r="E921" s="287">
        <f>F921+G921+H921</f>
        <v>0</v>
      </c>
      <c r="F921" s="173"/>
      <c r="G921" s="174"/>
      <c r="H921" s="1421"/>
      <c r="I921" s="173"/>
      <c r="J921" s="174"/>
      <c r="K921" s="1421"/>
      <c r="L921" s="287">
        <f>I921+J921+K921</f>
        <v>0</v>
      </c>
      <c r="M921" s="12" t="str">
        <f t="shared" si="207"/>
        <v/>
      </c>
      <c r="N921" s="13"/>
    </row>
    <row r="922" spans="2:14">
      <c r="B922" s="272">
        <v>500</v>
      </c>
      <c r="C922" s="1769" t="s">
        <v>191</v>
      </c>
      <c r="D922" s="1770"/>
      <c r="E922" s="273">
        <f t="shared" ref="E922:L922" si="209">SUM(E923:E929)</f>
        <v>1847</v>
      </c>
      <c r="F922" s="274">
        <f t="shared" si="209"/>
        <v>1847</v>
      </c>
      <c r="G922" s="275">
        <f t="shared" si="209"/>
        <v>0</v>
      </c>
      <c r="H922" s="276">
        <f t="shared" si="209"/>
        <v>0</v>
      </c>
      <c r="I922" s="274">
        <f t="shared" si="209"/>
        <v>1847</v>
      </c>
      <c r="J922" s="275">
        <f t="shared" si="209"/>
        <v>0</v>
      </c>
      <c r="K922" s="276">
        <f t="shared" si="209"/>
        <v>0</v>
      </c>
      <c r="L922" s="273">
        <f t="shared" si="209"/>
        <v>1847</v>
      </c>
      <c r="M922" s="12">
        <f t="shared" si="207"/>
        <v>1</v>
      </c>
      <c r="N922" s="13"/>
    </row>
    <row r="923" spans="2:14" ht="16.2">
      <c r="B923" s="291"/>
      <c r="C923" s="302">
        <v>551</v>
      </c>
      <c r="D923" s="303" t="s">
        <v>192</v>
      </c>
      <c r="E923" s="281">
        <f t="shared" ref="E923:E930" si="210">F923+G923+H923</f>
        <v>837</v>
      </c>
      <c r="F923" s="152">
        <v>837</v>
      </c>
      <c r="G923" s="153"/>
      <c r="H923" s="1418"/>
      <c r="I923" s="152">
        <v>837</v>
      </c>
      <c r="J923" s="153"/>
      <c r="K923" s="1418"/>
      <c r="L923" s="281">
        <f t="shared" ref="L923:L930" si="211">I923+J923+K923</f>
        <v>837</v>
      </c>
      <c r="M923" s="12">
        <f t="shared" si="207"/>
        <v>1</v>
      </c>
      <c r="N923" s="13"/>
    </row>
    <row r="924" spans="2:14" ht="16.2">
      <c r="B924" s="291"/>
      <c r="C924" s="304">
        <v>552</v>
      </c>
      <c r="D924" s="305" t="s">
        <v>903</v>
      </c>
      <c r="E924" s="295">
        <f t="shared" si="210"/>
        <v>240</v>
      </c>
      <c r="F924" s="158">
        <v>240</v>
      </c>
      <c r="G924" s="159"/>
      <c r="H924" s="1420"/>
      <c r="I924" s="158">
        <v>240</v>
      </c>
      <c r="J924" s="159"/>
      <c r="K924" s="1420"/>
      <c r="L924" s="295">
        <f t="shared" si="211"/>
        <v>240</v>
      </c>
      <c r="M924" s="12">
        <f t="shared" si="207"/>
        <v>1</v>
      </c>
      <c r="N924" s="13"/>
    </row>
    <row r="925" spans="2:14" ht="16.2" hidden="1">
      <c r="B925" s="306"/>
      <c r="C925" s="304">
        <v>558</v>
      </c>
      <c r="D925" s="307" t="s">
        <v>865</v>
      </c>
      <c r="E925" s="295">
        <f t="shared" si="210"/>
        <v>0</v>
      </c>
      <c r="F925" s="488">
        <v>0</v>
      </c>
      <c r="G925" s="489">
        <v>0</v>
      </c>
      <c r="H925" s="160">
        <v>0</v>
      </c>
      <c r="I925" s="488">
        <v>0</v>
      </c>
      <c r="J925" s="489">
        <v>0</v>
      </c>
      <c r="K925" s="160">
        <v>0</v>
      </c>
      <c r="L925" s="295">
        <f t="shared" si="211"/>
        <v>0</v>
      </c>
      <c r="M925" s="12" t="str">
        <f t="shared" si="207"/>
        <v/>
      </c>
      <c r="N925" s="13"/>
    </row>
    <row r="926" spans="2:14" ht="16.2">
      <c r="B926" s="306"/>
      <c r="C926" s="304">
        <v>560</v>
      </c>
      <c r="D926" s="307" t="s">
        <v>193</v>
      </c>
      <c r="E926" s="295">
        <f t="shared" si="210"/>
        <v>546</v>
      </c>
      <c r="F926" s="158">
        <v>546</v>
      </c>
      <c r="G926" s="159"/>
      <c r="H926" s="1420"/>
      <c r="I926" s="158">
        <v>546</v>
      </c>
      <c r="J926" s="159"/>
      <c r="K926" s="1420"/>
      <c r="L926" s="295">
        <f t="shared" si="211"/>
        <v>546</v>
      </c>
      <c r="M926" s="12">
        <f t="shared" si="207"/>
        <v>1</v>
      </c>
      <c r="N926" s="13"/>
    </row>
    <row r="927" spans="2:14" ht="16.2">
      <c r="B927" s="306"/>
      <c r="C927" s="304">
        <v>580</v>
      </c>
      <c r="D927" s="305" t="s">
        <v>194</v>
      </c>
      <c r="E927" s="295">
        <f t="shared" si="210"/>
        <v>224</v>
      </c>
      <c r="F927" s="158">
        <v>224</v>
      </c>
      <c r="G927" s="159"/>
      <c r="H927" s="1420"/>
      <c r="I927" s="158">
        <v>224</v>
      </c>
      <c r="J927" s="159"/>
      <c r="K927" s="1420"/>
      <c r="L927" s="295">
        <f t="shared" si="211"/>
        <v>224</v>
      </c>
      <c r="M927" s="12">
        <f t="shared" si="207"/>
        <v>1</v>
      </c>
      <c r="N927" s="13"/>
    </row>
    <row r="928" spans="2:14" hidden="1">
      <c r="B928" s="291"/>
      <c r="C928" s="304">
        <v>588</v>
      </c>
      <c r="D928" s="305" t="s">
        <v>867</v>
      </c>
      <c r="E928" s="295">
        <f t="shared" si="210"/>
        <v>0</v>
      </c>
      <c r="F928" s="488">
        <v>0</v>
      </c>
      <c r="G928" s="489">
        <v>0</v>
      </c>
      <c r="H928" s="160">
        <v>0</v>
      </c>
      <c r="I928" s="488">
        <v>0</v>
      </c>
      <c r="J928" s="489">
        <v>0</v>
      </c>
      <c r="K928" s="160">
        <v>0</v>
      </c>
      <c r="L928" s="295">
        <f t="shared" si="211"/>
        <v>0</v>
      </c>
      <c r="M928" s="12" t="str">
        <f t="shared" si="207"/>
        <v/>
      </c>
      <c r="N928" s="13"/>
    </row>
    <row r="929" spans="2:14" ht="31.8" hidden="1">
      <c r="B929" s="291"/>
      <c r="C929" s="308">
        <v>590</v>
      </c>
      <c r="D929" s="309" t="s">
        <v>195</v>
      </c>
      <c r="E929" s="287">
        <f t="shared" si="210"/>
        <v>0</v>
      </c>
      <c r="F929" s="173"/>
      <c r="G929" s="174"/>
      <c r="H929" s="1421"/>
      <c r="I929" s="173"/>
      <c r="J929" s="174"/>
      <c r="K929" s="1421"/>
      <c r="L929" s="287">
        <f t="shared" si="211"/>
        <v>0</v>
      </c>
      <c r="M929" s="12" t="str">
        <f t="shared" si="207"/>
        <v/>
      </c>
      <c r="N929" s="13"/>
    </row>
    <row r="930" spans="2:14" hidden="1">
      <c r="B930" s="272">
        <v>800</v>
      </c>
      <c r="C930" s="1771" t="s">
        <v>196</v>
      </c>
      <c r="D930" s="1772"/>
      <c r="E930" s="310">
        <f t="shared" si="210"/>
        <v>0</v>
      </c>
      <c r="F930" s="1422"/>
      <c r="G930" s="1423"/>
      <c r="H930" s="1424"/>
      <c r="I930" s="1422"/>
      <c r="J930" s="1423"/>
      <c r="K930" s="1424"/>
      <c r="L930" s="310">
        <f t="shared" si="211"/>
        <v>0</v>
      </c>
      <c r="M930" s="12" t="str">
        <f t="shared" si="207"/>
        <v/>
      </c>
      <c r="N930" s="13"/>
    </row>
    <row r="931" spans="2:14">
      <c r="B931" s="272">
        <v>1000</v>
      </c>
      <c r="C931" s="1767" t="s">
        <v>197</v>
      </c>
      <c r="D931" s="1768"/>
      <c r="E931" s="310">
        <f t="shared" ref="E931:L931" si="212">SUM(E932:E948)</f>
        <v>3392</v>
      </c>
      <c r="F931" s="274">
        <f t="shared" si="212"/>
        <v>3392</v>
      </c>
      <c r="G931" s="275">
        <f t="shared" si="212"/>
        <v>0</v>
      </c>
      <c r="H931" s="276">
        <f t="shared" si="212"/>
        <v>0</v>
      </c>
      <c r="I931" s="274">
        <f t="shared" si="212"/>
        <v>3392</v>
      </c>
      <c r="J931" s="275">
        <f t="shared" si="212"/>
        <v>0</v>
      </c>
      <c r="K931" s="276">
        <f t="shared" si="212"/>
        <v>0</v>
      </c>
      <c r="L931" s="310">
        <f t="shared" si="212"/>
        <v>3392</v>
      </c>
      <c r="M931" s="12">
        <f t="shared" si="207"/>
        <v>1</v>
      </c>
      <c r="N931" s="13"/>
    </row>
    <row r="932" spans="2:14" hidden="1">
      <c r="B932" s="292"/>
      <c r="C932" s="279">
        <v>1011</v>
      </c>
      <c r="D932" s="311" t="s">
        <v>198</v>
      </c>
      <c r="E932" s="281">
        <f t="shared" ref="E932:E948" si="213">F932+G932+H932</f>
        <v>0</v>
      </c>
      <c r="F932" s="152"/>
      <c r="G932" s="153"/>
      <c r="H932" s="1418"/>
      <c r="I932" s="152"/>
      <c r="J932" s="153"/>
      <c r="K932" s="1418"/>
      <c r="L932" s="281">
        <f t="shared" ref="L932:L948" si="214">I932+J932+K932</f>
        <v>0</v>
      </c>
      <c r="M932" s="12" t="str">
        <f t="shared" si="207"/>
        <v/>
      </c>
      <c r="N932" s="13"/>
    </row>
    <row r="933" spans="2:14" hidden="1">
      <c r="B933" s="292"/>
      <c r="C933" s="293">
        <v>1012</v>
      </c>
      <c r="D933" s="294" t="s">
        <v>199</v>
      </c>
      <c r="E933" s="295">
        <f t="shared" si="213"/>
        <v>0</v>
      </c>
      <c r="F933" s="158"/>
      <c r="G933" s="159"/>
      <c r="H933" s="1420"/>
      <c r="I933" s="158"/>
      <c r="J933" s="159"/>
      <c r="K933" s="1420"/>
      <c r="L933" s="295">
        <f t="shared" si="214"/>
        <v>0</v>
      </c>
      <c r="M933" s="12" t="str">
        <f t="shared" si="207"/>
        <v/>
      </c>
      <c r="N933" s="13"/>
    </row>
    <row r="934" spans="2:14" hidden="1">
      <c r="B934" s="292"/>
      <c r="C934" s="293">
        <v>1013</v>
      </c>
      <c r="D934" s="294" t="s">
        <v>200</v>
      </c>
      <c r="E934" s="295">
        <f t="shared" si="213"/>
        <v>0</v>
      </c>
      <c r="F934" s="158"/>
      <c r="G934" s="159"/>
      <c r="H934" s="1420"/>
      <c r="I934" s="158"/>
      <c r="J934" s="159"/>
      <c r="K934" s="1420"/>
      <c r="L934" s="295">
        <f t="shared" si="214"/>
        <v>0</v>
      </c>
      <c r="M934" s="12" t="str">
        <f t="shared" si="207"/>
        <v/>
      </c>
      <c r="N934" s="13"/>
    </row>
    <row r="935" spans="2:14" hidden="1">
      <c r="B935" s="292"/>
      <c r="C935" s="293">
        <v>1014</v>
      </c>
      <c r="D935" s="294" t="s">
        <v>201</v>
      </c>
      <c r="E935" s="295">
        <f t="shared" si="213"/>
        <v>0</v>
      </c>
      <c r="F935" s="158"/>
      <c r="G935" s="159"/>
      <c r="H935" s="1420"/>
      <c r="I935" s="158"/>
      <c r="J935" s="159"/>
      <c r="K935" s="1420"/>
      <c r="L935" s="295">
        <f t="shared" si="214"/>
        <v>0</v>
      </c>
      <c r="M935" s="12" t="str">
        <f t="shared" si="207"/>
        <v/>
      </c>
      <c r="N935" s="13"/>
    </row>
    <row r="936" spans="2:14">
      <c r="B936" s="292"/>
      <c r="C936" s="293">
        <v>1015</v>
      </c>
      <c r="D936" s="294" t="s">
        <v>202</v>
      </c>
      <c r="E936" s="295">
        <f t="shared" si="213"/>
        <v>3318</v>
      </c>
      <c r="F936" s="158">
        <v>3318</v>
      </c>
      <c r="G936" s="159"/>
      <c r="H936" s="1420"/>
      <c r="I936" s="158">
        <v>3318</v>
      </c>
      <c r="J936" s="159"/>
      <c r="K936" s="1420"/>
      <c r="L936" s="295">
        <f t="shared" si="214"/>
        <v>3318</v>
      </c>
      <c r="M936" s="12">
        <f t="shared" si="207"/>
        <v>1</v>
      </c>
      <c r="N936" s="13"/>
    </row>
    <row r="937" spans="2:14" hidden="1">
      <c r="B937" s="292"/>
      <c r="C937" s="312">
        <v>1016</v>
      </c>
      <c r="D937" s="313" t="s">
        <v>203</v>
      </c>
      <c r="E937" s="314">
        <f t="shared" si="213"/>
        <v>0</v>
      </c>
      <c r="F937" s="164"/>
      <c r="G937" s="165"/>
      <c r="H937" s="1419"/>
      <c r="I937" s="164"/>
      <c r="J937" s="165"/>
      <c r="K937" s="1419"/>
      <c r="L937" s="314">
        <f t="shared" si="214"/>
        <v>0</v>
      </c>
      <c r="M937" s="12" t="str">
        <f t="shared" si="207"/>
        <v/>
      </c>
      <c r="N937" s="13"/>
    </row>
    <row r="938" spans="2:14" ht="16.2" hidden="1">
      <c r="B938" s="278"/>
      <c r="C938" s="318">
        <v>1020</v>
      </c>
      <c r="D938" s="319" t="s">
        <v>204</v>
      </c>
      <c r="E938" s="320">
        <f t="shared" si="213"/>
        <v>0</v>
      </c>
      <c r="F938" s="454"/>
      <c r="G938" s="455"/>
      <c r="H938" s="1428"/>
      <c r="I938" s="454"/>
      <c r="J938" s="455"/>
      <c r="K938" s="1428"/>
      <c r="L938" s="320">
        <f t="shared" si="214"/>
        <v>0</v>
      </c>
      <c r="M938" s="12" t="str">
        <f t="shared" si="207"/>
        <v/>
      </c>
      <c r="N938" s="13"/>
    </row>
    <row r="939" spans="2:14" hidden="1">
      <c r="B939" s="292"/>
      <c r="C939" s="324">
        <v>1030</v>
      </c>
      <c r="D939" s="325" t="s">
        <v>205</v>
      </c>
      <c r="E939" s="326">
        <f t="shared" si="213"/>
        <v>0</v>
      </c>
      <c r="F939" s="449"/>
      <c r="G939" s="450"/>
      <c r="H939" s="1425"/>
      <c r="I939" s="449"/>
      <c r="J939" s="450"/>
      <c r="K939" s="1425"/>
      <c r="L939" s="326">
        <f t="shared" si="214"/>
        <v>0</v>
      </c>
      <c r="M939" s="12" t="str">
        <f t="shared" si="207"/>
        <v/>
      </c>
      <c r="N939" s="13"/>
    </row>
    <row r="940" spans="2:14" ht="16.2">
      <c r="B940" s="292"/>
      <c r="C940" s="318">
        <v>1051</v>
      </c>
      <c r="D940" s="331" t="s">
        <v>206</v>
      </c>
      <c r="E940" s="320">
        <f t="shared" si="213"/>
        <v>74</v>
      </c>
      <c r="F940" s="454">
        <v>74</v>
      </c>
      <c r="G940" s="455"/>
      <c r="H940" s="1428"/>
      <c r="I940" s="454">
        <v>74</v>
      </c>
      <c r="J940" s="455"/>
      <c r="K940" s="1428"/>
      <c r="L940" s="320">
        <f t="shared" si="214"/>
        <v>74</v>
      </c>
      <c r="M940" s="12">
        <f t="shared" si="207"/>
        <v>1</v>
      </c>
      <c r="N940" s="13"/>
    </row>
    <row r="941" spans="2:14" ht="16.2" hidden="1">
      <c r="B941" s="292"/>
      <c r="C941" s="293">
        <v>1052</v>
      </c>
      <c r="D941" s="294" t="s">
        <v>207</v>
      </c>
      <c r="E941" s="295">
        <f t="shared" si="213"/>
        <v>0</v>
      </c>
      <c r="F941" s="158"/>
      <c r="G941" s="159"/>
      <c r="H941" s="1420"/>
      <c r="I941" s="158"/>
      <c r="J941" s="159"/>
      <c r="K941" s="1420"/>
      <c r="L941" s="295">
        <f t="shared" si="214"/>
        <v>0</v>
      </c>
      <c r="M941" s="12" t="str">
        <f t="shared" si="207"/>
        <v/>
      </c>
      <c r="N941" s="13"/>
    </row>
    <row r="942" spans="2:14" ht="16.2" hidden="1">
      <c r="B942" s="292"/>
      <c r="C942" s="324">
        <v>1053</v>
      </c>
      <c r="D942" s="325" t="s">
        <v>868</v>
      </c>
      <c r="E942" s="326">
        <f t="shared" si="213"/>
        <v>0</v>
      </c>
      <c r="F942" s="449"/>
      <c r="G942" s="450"/>
      <c r="H942" s="1425"/>
      <c r="I942" s="449"/>
      <c r="J942" s="450"/>
      <c r="K942" s="1425"/>
      <c r="L942" s="326">
        <f t="shared" si="214"/>
        <v>0</v>
      </c>
      <c r="M942" s="12" t="str">
        <f t="shared" si="207"/>
        <v/>
      </c>
      <c r="N942" s="13"/>
    </row>
    <row r="943" spans="2:14" ht="16.2" hidden="1">
      <c r="B943" s="292"/>
      <c r="C943" s="318">
        <v>1062</v>
      </c>
      <c r="D943" s="319" t="s">
        <v>208</v>
      </c>
      <c r="E943" s="320">
        <f t="shared" si="213"/>
        <v>0</v>
      </c>
      <c r="F943" s="454"/>
      <c r="G943" s="455"/>
      <c r="H943" s="1428"/>
      <c r="I943" s="454"/>
      <c r="J943" s="455"/>
      <c r="K943" s="1428"/>
      <c r="L943" s="320">
        <f t="shared" si="214"/>
        <v>0</v>
      </c>
      <c r="M943" s="12" t="str">
        <f t="shared" si="207"/>
        <v/>
      </c>
      <c r="N943" s="13"/>
    </row>
    <row r="944" spans="2:14" ht="16.2" hidden="1">
      <c r="B944" s="292"/>
      <c r="C944" s="324">
        <v>1063</v>
      </c>
      <c r="D944" s="332" t="s">
        <v>795</v>
      </c>
      <c r="E944" s="326">
        <f t="shared" si="213"/>
        <v>0</v>
      </c>
      <c r="F944" s="449"/>
      <c r="G944" s="450"/>
      <c r="H944" s="1425"/>
      <c r="I944" s="449"/>
      <c r="J944" s="450"/>
      <c r="K944" s="1425"/>
      <c r="L944" s="326">
        <f t="shared" si="214"/>
        <v>0</v>
      </c>
      <c r="M944" s="12" t="str">
        <f t="shared" si="207"/>
        <v/>
      </c>
      <c r="N944" s="13"/>
    </row>
    <row r="945" spans="2:14" ht="16.2" hidden="1">
      <c r="B945" s="292"/>
      <c r="C945" s="333">
        <v>1069</v>
      </c>
      <c r="D945" s="334" t="s">
        <v>209</v>
      </c>
      <c r="E945" s="335">
        <f t="shared" si="213"/>
        <v>0</v>
      </c>
      <c r="F945" s="600"/>
      <c r="G945" s="601"/>
      <c r="H945" s="1427"/>
      <c r="I945" s="600"/>
      <c r="J945" s="601"/>
      <c r="K945" s="1427"/>
      <c r="L945" s="335">
        <f t="shared" si="214"/>
        <v>0</v>
      </c>
      <c r="M945" s="12" t="str">
        <f t="shared" ref="M945:M976" si="215">(IF($E945&lt;&gt;0,$M$2,IF($L945&lt;&gt;0,$M$2,"")))</f>
        <v/>
      </c>
      <c r="N945" s="13"/>
    </row>
    <row r="946" spans="2:14" hidden="1">
      <c r="B946" s="278"/>
      <c r="C946" s="318">
        <v>1091</v>
      </c>
      <c r="D946" s="331" t="s">
        <v>904</v>
      </c>
      <c r="E946" s="320">
        <f t="shared" si="213"/>
        <v>0</v>
      </c>
      <c r="F946" s="454"/>
      <c r="G946" s="455"/>
      <c r="H946" s="1428"/>
      <c r="I946" s="454"/>
      <c r="J946" s="455"/>
      <c r="K946" s="1428"/>
      <c r="L946" s="320">
        <f t="shared" si="214"/>
        <v>0</v>
      </c>
      <c r="M946" s="12" t="str">
        <f t="shared" si="215"/>
        <v/>
      </c>
      <c r="N946" s="13"/>
    </row>
    <row r="947" spans="2:14" hidden="1">
      <c r="B947" s="292"/>
      <c r="C947" s="293">
        <v>1092</v>
      </c>
      <c r="D947" s="294" t="s">
        <v>301</v>
      </c>
      <c r="E947" s="295">
        <f t="shared" si="213"/>
        <v>0</v>
      </c>
      <c r="F947" s="158"/>
      <c r="G947" s="159"/>
      <c r="H947" s="1420"/>
      <c r="I947" s="158"/>
      <c r="J947" s="159"/>
      <c r="K947" s="1420"/>
      <c r="L947" s="295">
        <f t="shared" si="214"/>
        <v>0</v>
      </c>
      <c r="M947" s="12" t="str">
        <f t="shared" si="215"/>
        <v/>
      </c>
      <c r="N947" s="13"/>
    </row>
    <row r="948" spans="2:14" hidden="1">
      <c r="B948" s="292"/>
      <c r="C948" s="285">
        <v>1098</v>
      </c>
      <c r="D948" s="339" t="s">
        <v>210</v>
      </c>
      <c r="E948" s="287">
        <f t="shared" si="213"/>
        <v>0</v>
      </c>
      <c r="F948" s="173"/>
      <c r="G948" s="174"/>
      <c r="H948" s="1421"/>
      <c r="I948" s="173"/>
      <c r="J948" s="174"/>
      <c r="K948" s="1421"/>
      <c r="L948" s="287">
        <f t="shared" si="214"/>
        <v>0</v>
      </c>
      <c r="M948" s="12" t="str">
        <f t="shared" si="215"/>
        <v/>
      </c>
      <c r="N948" s="13"/>
    </row>
    <row r="949" spans="2:14" hidden="1">
      <c r="B949" s="272">
        <v>1900</v>
      </c>
      <c r="C949" s="1773" t="s">
        <v>268</v>
      </c>
      <c r="D949" s="1774"/>
      <c r="E949" s="310">
        <f t="shared" ref="E949:L949" si="216">SUM(E950:E952)</f>
        <v>0</v>
      </c>
      <c r="F949" s="274">
        <f t="shared" si="216"/>
        <v>0</v>
      </c>
      <c r="G949" s="275">
        <f t="shared" si="216"/>
        <v>0</v>
      </c>
      <c r="H949" s="276">
        <f t="shared" si="216"/>
        <v>0</v>
      </c>
      <c r="I949" s="274">
        <f t="shared" si="216"/>
        <v>0</v>
      </c>
      <c r="J949" s="275">
        <f t="shared" si="216"/>
        <v>0</v>
      </c>
      <c r="K949" s="276">
        <f t="shared" si="216"/>
        <v>0</v>
      </c>
      <c r="L949" s="310">
        <f t="shared" si="216"/>
        <v>0</v>
      </c>
      <c r="M949" s="12" t="str">
        <f t="shared" si="215"/>
        <v/>
      </c>
      <c r="N949" s="13"/>
    </row>
    <row r="950" spans="2:14" ht="16.2" hidden="1">
      <c r="B950" s="292"/>
      <c r="C950" s="279">
        <v>1901</v>
      </c>
      <c r="D950" s="340" t="s">
        <v>905</v>
      </c>
      <c r="E950" s="281">
        <f>F950+G950+H950</f>
        <v>0</v>
      </c>
      <c r="F950" s="152"/>
      <c r="G950" s="153"/>
      <c r="H950" s="1418"/>
      <c r="I950" s="152"/>
      <c r="J950" s="153"/>
      <c r="K950" s="1418"/>
      <c r="L950" s="281">
        <f>I950+J950+K950</f>
        <v>0</v>
      </c>
      <c r="M950" s="12" t="str">
        <f t="shared" si="215"/>
        <v/>
      </c>
      <c r="N950" s="13"/>
    </row>
    <row r="951" spans="2:14" ht="16.2" hidden="1">
      <c r="B951" s="341"/>
      <c r="C951" s="293">
        <v>1981</v>
      </c>
      <c r="D951" s="342" t="s">
        <v>906</v>
      </c>
      <c r="E951" s="295">
        <f>F951+G951+H951</f>
        <v>0</v>
      </c>
      <c r="F951" s="158"/>
      <c r="G951" s="159"/>
      <c r="H951" s="1420"/>
      <c r="I951" s="158"/>
      <c r="J951" s="159"/>
      <c r="K951" s="1420"/>
      <c r="L951" s="295">
        <f>I951+J951+K951</f>
        <v>0</v>
      </c>
      <c r="M951" s="12" t="str">
        <f t="shared" si="215"/>
        <v/>
      </c>
      <c r="N951" s="13"/>
    </row>
    <row r="952" spans="2:14" ht="16.2" hidden="1">
      <c r="B952" s="292"/>
      <c r="C952" s="285">
        <v>1991</v>
      </c>
      <c r="D952" s="343" t="s">
        <v>907</v>
      </c>
      <c r="E952" s="287">
        <f>F952+G952+H952</f>
        <v>0</v>
      </c>
      <c r="F952" s="173"/>
      <c r="G952" s="174"/>
      <c r="H952" s="1421"/>
      <c r="I952" s="173"/>
      <c r="J952" s="174"/>
      <c r="K952" s="1421"/>
      <c r="L952" s="287">
        <f>I952+J952+K952</f>
        <v>0</v>
      </c>
      <c r="M952" s="12" t="str">
        <f t="shared" si="215"/>
        <v/>
      </c>
      <c r="N952" s="13"/>
    </row>
    <row r="953" spans="2:14" hidden="1">
      <c r="B953" s="272">
        <v>2100</v>
      </c>
      <c r="C953" s="1773" t="s">
        <v>716</v>
      </c>
      <c r="D953" s="1774"/>
      <c r="E953" s="310">
        <f t="shared" ref="E953:L953" si="217">SUM(E954:E958)</f>
        <v>0</v>
      </c>
      <c r="F953" s="274">
        <f t="shared" si="217"/>
        <v>0</v>
      </c>
      <c r="G953" s="275">
        <f t="shared" si="217"/>
        <v>0</v>
      </c>
      <c r="H953" s="276">
        <f t="shared" si="217"/>
        <v>0</v>
      </c>
      <c r="I953" s="274">
        <f t="shared" si="217"/>
        <v>0</v>
      </c>
      <c r="J953" s="275">
        <f t="shared" si="217"/>
        <v>0</v>
      </c>
      <c r="K953" s="276">
        <f t="shared" si="217"/>
        <v>0</v>
      </c>
      <c r="L953" s="310">
        <f t="shared" si="217"/>
        <v>0</v>
      </c>
      <c r="M953" s="12" t="str">
        <f t="shared" si="215"/>
        <v/>
      </c>
      <c r="N953" s="13"/>
    </row>
    <row r="954" spans="2:14" ht="16.2" hidden="1">
      <c r="B954" s="292"/>
      <c r="C954" s="279">
        <v>2110</v>
      </c>
      <c r="D954" s="344" t="s">
        <v>211</v>
      </c>
      <c r="E954" s="281">
        <f>F954+G954+H954</f>
        <v>0</v>
      </c>
      <c r="F954" s="152"/>
      <c r="G954" s="153"/>
      <c r="H954" s="1418"/>
      <c r="I954" s="152"/>
      <c r="J954" s="153"/>
      <c r="K954" s="1418"/>
      <c r="L954" s="281">
        <f>I954+J954+K954</f>
        <v>0</v>
      </c>
      <c r="M954" s="12" t="str">
        <f t="shared" si="215"/>
        <v/>
      </c>
      <c r="N954" s="13"/>
    </row>
    <row r="955" spans="2:14" ht="16.2" hidden="1">
      <c r="B955" s="341"/>
      <c r="C955" s="293">
        <v>2120</v>
      </c>
      <c r="D955" s="300" t="s">
        <v>212</v>
      </c>
      <c r="E955" s="295">
        <f>F955+G955+H955</f>
        <v>0</v>
      </c>
      <c r="F955" s="158"/>
      <c r="G955" s="159"/>
      <c r="H955" s="1420"/>
      <c r="I955" s="158"/>
      <c r="J955" s="159"/>
      <c r="K955" s="1420"/>
      <c r="L955" s="295">
        <f>I955+J955+K955</f>
        <v>0</v>
      </c>
      <c r="M955" s="12" t="str">
        <f t="shared" si="215"/>
        <v/>
      </c>
      <c r="N955" s="13"/>
    </row>
    <row r="956" spans="2:14" ht="16.2" hidden="1">
      <c r="B956" s="341"/>
      <c r="C956" s="293">
        <v>2125</v>
      </c>
      <c r="D956" s="300" t="s">
        <v>213</v>
      </c>
      <c r="E956" s="295">
        <f>F956+G956+H956</f>
        <v>0</v>
      </c>
      <c r="F956" s="488">
        <v>0</v>
      </c>
      <c r="G956" s="489">
        <v>0</v>
      </c>
      <c r="H956" s="160">
        <v>0</v>
      </c>
      <c r="I956" s="488">
        <v>0</v>
      </c>
      <c r="J956" s="489">
        <v>0</v>
      </c>
      <c r="K956" s="160">
        <v>0</v>
      </c>
      <c r="L956" s="295">
        <f>I956+J956+K956</f>
        <v>0</v>
      </c>
      <c r="M956" s="12" t="str">
        <f t="shared" si="215"/>
        <v/>
      </c>
      <c r="N956" s="13"/>
    </row>
    <row r="957" spans="2:14" ht="16.2" hidden="1">
      <c r="B957" s="291"/>
      <c r="C957" s="293">
        <v>2140</v>
      </c>
      <c r="D957" s="300" t="s">
        <v>214</v>
      </c>
      <c r="E957" s="295">
        <f>F957+G957+H957</f>
        <v>0</v>
      </c>
      <c r="F957" s="488">
        <v>0</v>
      </c>
      <c r="G957" s="489">
        <v>0</v>
      </c>
      <c r="H957" s="160">
        <v>0</v>
      </c>
      <c r="I957" s="488">
        <v>0</v>
      </c>
      <c r="J957" s="489">
        <v>0</v>
      </c>
      <c r="K957" s="160">
        <v>0</v>
      </c>
      <c r="L957" s="295">
        <f>I957+J957+K957</f>
        <v>0</v>
      </c>
      <c r="M957" s="12" t="str">
        <f t="shared" si="215"/>
        <v/>
      </c>
      <c r="N957" s="13"/>
    </row>
    <row r="958" spans="2:14" ht="16.2" hidden="1">
      <c r="B958" s="292"/>
      <c r="C958" s="285">
        <v>2190</v>
      </c>
      <c r="D958" s="345" t="s">
        <v>215</v>
      </c>
      <c r="E958" s="287">
        <f>F958+G958+H958</f>
        <v>0</v>
      </c>
      <c r="F958" s="173"/>
      <c r="G958" s="174"/>
      <c r="H958" s="1421"/>
      <c r="I958" s="173"/>
      <c r="J958" s="174"/>
      <c r="K958" s="1421"/>
      <c r="L958" s="287">
        <f>I958+J958+K958</f>
        <v>0</v>
      </c>
      <c r="M958" s="12" t="str">
        <f t="shared" si="215"/>
        <v/>
      </c>
      <c r="N958" s="13"/>
    </row>
    <row r="959" spans="2:14" hidden="1">
      <c r="B959" s="272">
        <v>2200</v>
      </c>
      <c r="C959" s="1773" t="s">
        <v>216</v>
      </c>
      <c r="D959" s="1774"/>
      <c r="E959" s="310">
        <f t="shared" ref="E959:L959" si="218">SUM(E960:E961)</f>
        <v>0</v>
      </c>
      <c r="F959" s="274">
        <f t="shared" si="218"/>
        <v>0</v>
      </c>
      <c r="G959" s="275">
        <f t="shared" si="218"/>
        <v>0</v>
      </c>
      <c r="H959" s="276">
        <f t="shared" si="218"/>
        <v>0</v>
      </c>
      <c r="I959" s="274">
        <f t="shared" si="218"/>
        <v>0</v>
      </c>
      <c r="J959" s="275">
        <f t="shared" si="218"/>
        <v>0</v>
      </c>
      <c r="K959" s="276">
        <f t="shared" si="218"/>
        <v>0</v>
      </c>
      <c r="L959" s="310">
        <f t="shared" si="218"/>
        <v>0</v>
      </c>
      <c r="M959" s="12" t="str">
        <f t="shared" si="215"/>
        <v/>
      </c>
      <c r="N959" s="13"/>
    </row>
    <row r="960" spans="2:14" ht="16.2" hidden="1">
      <c r="B960" s="292"/>
      <c r="C960" s="279">
        <v>2221</v>
      </c>
      <c r="D960" s="280" t="s">
        <v>302</v>
      </c>
      <c r="E960" s="281">
        <f t="shared" ref="E960:E965" si="219">F960+G960+H960</f>
        <v>0</v>
      </c>
      <c r="F960" s="152"/>
      <c r="G960" s="153"/>
      <c r="H960" s="1418"/>
      <c r="I960" s="152"/>
      <c r="J960" s="153"/>
      <c r="K960" s="1418"/>
      <c r="L960" s="281">
        <f t="shared" ref="L960:L965" si="220">I960+J960+K960</f>
        <v>0</v>
      </c>
      <c r="M960" s="12" t="str">
        <f t="shared" si="215"/>
        <v/>
      </c>
      <c r="N960" s="13"/>
    </row>
    <row r="961" spans="2:14" ht="16.2" hidden="1">
      <c r="B961" s="292"/>
      <c r="C961" s="285">
        <v>2224</v>
      </c>
      <c r="D961" s="286" t="s">
        <v>217</v>
      </c>
      <c r="E961" s="287">
        <f t="shared" si="219"/>
        <v>0</v>
      </c>
      <c r="F961" s="173"/>
      <c r="G961" s="174"/>
      <c r="H961" s="1421"/>
      <c r="I961" s="173"/>
      <c r="J961" s="174"/>
      <c r="K961" s="1421"/>
      <c r="L961" s="287">
        <f t="shared" si="220"/>
        <v>0</v>
      </c>
      <c r="M961" s="12" t="str">
        <f t="shared" si="215"/>
        <v/>
      </c>
      <c r="N961" s="13"/>
    </row>
    <row r="962" spans="2:14" hidden="1">
      <c r="B962" s="272">
        <v>2500</v>
      </c>
      <c r="C962" s="1773" t="s">
        <v>218</v>
      </c>
      <c r="D962" s="1774"/>
      <c r="E962" s="310">
        <f t="shared" si="219"/>
        <v>0</v>
      </c>
      <c r="F962" s="1422"/>
      <c r="G962" s="1423"/>
      <c r="H962" s="1424"/>
      <c r="I962" s="1422"/>
      <c r="J962" s="1423"/>
      <c r="K962" s="1424"/>
      <c r="L962" s="310">
        <f t="shared" si="220"/>
        <v>0</v>
      </c>
      <c r="M962" s="12" t="str">
        <f t="shared" si="215"/>
        <v/>
      </c>
      <c r="N962" s="13"/>
    </row>
    <row r="963" spans="2:14" hidden="1">
      <c r="B963" s="272">
        <v>2600</v>
      </c>
      <c r="C963" s="1763" t="s">
        <v>219</v>
      </c>
      <c r="D963" s="1764"/>
      <c r="E963" s="310">
        <f t="shared" si="219"/>
        <v>0</v>
      </c>
      <c r="F963" s="1422"/>
      <c r="G963" s="1423"/>
      <c r="H963" s="1424"/>
      <c r="I963" s="1422"/>
      <c r="J963" s="1423"/>
      <c r="K963" s="1424"/>
      <c r="L963" s="310">
        <f t="shared" si="220"/>
        <v>0</v>
      </c>
      <c r="M963" s="12" t="str">
        <f t="shared" si="215"/>
        <v/>
      </c>
      <c r="N963" s="13"/>
    </row>
    <row r="964" spans="2:14" hidden="1">
      <c r="B964" s="272">
        <v>2700</v>
      </c>
      <c r="C964" s="1763" t="s">
        <v>220</v>
      </c>
      <c r="D964" s="1764"/>
      <c r="E964" s="310">
        <f t="shared" si="219"/>
        <v>0</v>
      </c>
      <c r="F964" s="1422"/>
      <c r="G964" s="1423"/>
      <c r="H964" s="1424"/>
      <c r="I964" s="1422"/>
      <c r="J964" s="1423"/>
      <c r="K964" s="1424"/>
      <c r="L964" s="310">
        <f t="shared" si="220"/>
        <v>0</v>
      </c>
      <c r="M964" s="12" t="str">
        <f t="shared" si="215"/>
        <v/>
      </c>
      <c r="N964" s="13"/>
    </row>
    <row r="965" spans="2:14" hidden="1">
      <c r="B965" s="272">
        <v>2800</v>
      </c>
      <c r="C965" s="1763" t="s">
        <v>1655</v>
      </c>
      <c r="D965" s="1764"/>
      <c r="E965" s="310">
        <f t="shared" si="219"/>
        <v>0</v>
      </c>
      <c r="F965" s="1422"/>
      <c r="G965" s="1423"/>
      <c r="H965" s="1424"/>
      <c r="I965" s="1422"/>
      <c r="J965" s="1423"/>
      <c r="K965" s="1424"/>
      <c r="L965" s="310">
        <f t="shared" si="220"/>
        <v>0</v>
      </c>
      <c r="M965" s="12" t="str">
        <f t="shared" si="215"/>
        <v/>
      </c>
      <c r="N965" s="13"/>
    </row>
    <row r="966" spans="2:14" hidden="1">
      <c r="B966" s="272">
        <v>2900</v>
      </c>
      <c r="C966" s="1773" t="s">
        <v>221</v>
      </c>
      <c r="D966" s="1774"/>
      <c r="E966" s="310">
        <f t="shared" ref="E966:L966" si="221">SUM(E967:E974)</f>
        <v>0</v>
      </c>
      <c r="F966" s="274">
        <f t="shared" si="221"/>
        <v>0</v>
      </c>
      <c r="G966" s="274">
        <f t="shared" si="221"/>
        <v>0</v>
      </c>
      <c r="H966" s="274">
        <f t="shared" si="221"/>
        <v>0</v>
      </c>
      <c r="I966" s="274">
        <f t="shared" si="221"/>
        <v>0</v>
      </c>
      <c r="J966" s="274">
        <f t="shared" si="221"/>
        <v>0</v>
      </c>
      <c r="K966" s="274">
        <f t="shared" si="221"/>
        <v>0</v>
      </c>
      <c r="L966" s="274">
        <f t="shared" si="221"/>
        <v>0</v>
      </c>
      <c r="M966" s="12" t="str">
        <f t="shared" si="215"/>
        <v/>
      </c>
      <c r="N966" s="13"/>
    </row>
    <row r="967" spans="2:14" ht="16.2" hidden="1">
      <c r="B967" s="346"/>
      <c r="C967" s="279">
        <v>2910</v>
      </c>
      <c r="D967" s="347" t="s">
        <v>1986</v>
      </c>
      <c r="E967" s="281">
        <f t="shared" ref="E967:E974" si="222">F967+G967+H967</f>
        <v>0</v>
      </c>
      <c r="F967" s="152"/>
      <c r="G967" s="153"/>
      <c r="H967" s="1418"/>
      <c r="I967" s="152"/>
      <c r="J967" s="153"/>
      <c r="K967" s="1418"/>
      <c r="L967" s="281">
        <f t="shared" ref="L967:L974" si="223">I967+J967+K967</f>
        <v>0</v>
      </c>
      <c r="M967" s="12" t="str">
        <f t="shared" si="215"/>
        <v/>
      </c>
      <c r="N967" s="13"/>
    </row>
    <row r="968" spans="2:14" ht="16.2" hidden="1">
      <c r="B968" s="346"/>
      <c r="C968" s="279">
        <v>2920</v>
      </c>
      <c r="D968" s="347" t="s">
        <v>222</v>
      </c>
      <c r="E968" s="281">
        <f t="shared" si="222"/>
        <v>0</v>
      </c>
      <c r="F968" s="152"/>
      <c r="G968" s="153"/>
      <c r="H968" s="1418"/>
      <c r="I968" s="152"/>
      <c r="J968" s="153"/>
      <c r="K968" s="1418"/>
      <c r="L968" s="281">
        <f t="shared" si="223"/>
        <v>0</v>
      </c>
      <c r="M968" s="12" t="str">
        <f t="shared" si="215"/>
        <v/>
      </c>
      <c r="N968" s="13"/>
    </row>
    <row r="969" spans="2:14" ht="32.4" hidden="1">
      <c r="B969" s="346"/>
      <c r="C969" s="324">
        <v>2969</v>
      </c>
      <c r="D969" s="348" t="s">
        <v>223</v>
      </c>
      <c r="E969" s="326">
        <f t="shared" si="222"/>
        <v>0</v>
      </c>
      <c r="F969" s="449"/>
      <c r="G969" s="450"/>
      <c r="H969" s="1425"/>
      <c r="I969" s="449"/>
      <c r="J969" s="450"/>
      <c r="K969" s="1425"/>
      <c r="L969" s="326">
        <f t="shared" si="223"/>
        <v>0</v>
      </c>
      <c r="M969" s="12" t="str">
        <f t="shared" si="215"/>
        <v/>
      </c>
      <c r="N969" s="13"/>
    </row>
    <row r="970" spans="2:14" ht="32.4" hidden="1">
      <c r="B970" s="346"/>
      <c r="C970" s="349">
        <v>2970</v>
      </c>
      <c r="D970" s="350" t="s">
        <v>224</v>
      </c>
      <c r="E970" s="351">
        <f t="shared" si="222"/>
        <v>0</v>
      </c>
      <c r="F970" s="636"/>
      <c r="G970" s="637"/>
      <c r="H970" s="1426"/>
      <c r="I970" s="636"/>
      <c r="J970" s="637"/>
      <c r="K970" s="1426"/>
      <c r="L970" s="351">
        <f t="shared" si="223"/>
        <v>0</v>
      </c>
      <c r="M970" s="12" t="str">
        <f t="shared" si="215"/>
        <v/>
      </c>
      <c r="N970" s="13"/>
    </row>
    <row r="971" spans="2:14" ht="16.2" hidden="1">
      <c r="B971" s="346"/>
      <c r="C971" s="333">
        <v>2989</v>
      </c>
      <c r="D971" s="355" t="s">
        <v>225</v>
      </c>
      <c r="E971" s="335">
        <f t="shared" si="222"/>
        <v>0</v>
      </c>
      <c r="F971" s="600"/>
      <c r="G971" s="601"/>
      <c r="H971" s="1427"/>
      <c r="I971" s="600"/>
      <c r="J971" s="601"/>
      <c r="K971" s="1427"/>
      <c r="L971" s="335">
        <f t="shared" si="223"/>
        <v>0</v>
      </c>
      <c r="M971" s="12" t="str">
        <f t="shared" si="215"/>
        <v/>
      </c>
      <c r="N971" s="13"/>
    </row>
    <row r="972" spans="2:14" ht="16.2" hidden="1">
      <c r="B972" s="292"/>
      <c r="C972" s="318">
        <v>2990</v>
      </c>
      <c r="D972" s="356" t="s">
        <v>2005</v>
      </c>
      <c r="E972" s="320">
        <f t="shared" si="222"/>
        <v>0</v>
      </c>
      <c r="F972" s="454"/>
      <c r="G972" s="455"/>
      <c r="H972" s="1428"/>
      <c r="I972" s="454"/>
      <c r="J972" s="455"/>
      <c r="K972" s="1428"/>
      <c r="L972" s="320">
        <f t="shared" si="223"/>
        <v>0</v>
      </c>
      <c r="M972" s="12" t="str">
        <f t="shared" si="215"/>
        <v/>
      </c>
      <c r="N972" s="13"/>
    </row>
    <row r="973" spans="2:14" ht="16.2" hidden="1">
      <c r="B973" s="292"/>
      <c r="C973" s="318">
        <v>2991</v>
      </c>
      <c r="D973" s="356" t="s">
        <v>226</v>
      </c>
      <c r="E973" s="320">
        <f t="shared" si="222"/>
        <v>0</v>
      </c>
      <c r="F973" s="454"/>
      <c r="G973" s="455"/>
      <c r="H973" s="1428"/>
      <c r="I973" s="454"/>
      <c r="J973" s="455"/>
      <c r="K973" s="1428"/>
      <c r="L973" s="320">
        <f t="shared" si="223"/>
        <v>0</v>
      </c>
      <c r="M973" s="12" t="str">
        <f t="shared" si="215"/>
        <v/>
      </c>
      <c r="N973" s="13"/>
    </row>
    <row r="974" spans="2:14" ht="16.2" hidden="1">
      <c r="B974" s="292"/>
      <c r="C974" s="285">
        <v>2992</v>
      </c>
      <c r="D974" s="357" t="s">
        <v>227</v>
      </c>
      <c r="E974" s="287">
        <f t="shared" si="222"/>
        <v>0</v>
      </c>
      <c r="F974" s="173"/>
      <c r="G974" s="174"/>
      <c r="H974" s="1421"/>
      <c r="I974" s="173"/>
      <c r="J974" s="174"/>
      <c r="K974" s="1421"/>
      <c r="L974" s="287">
        <f t="shared" si="223"/>
        <v>0</v>
      </c>
      <c r="M974" s="12" t="str">
        <f t="shared" si="215"/>
        <v/>
      </c>
      <c r="N974" s="13"/>
    </row>
    <row r="975" spans="2:14" hidden="1">
      <c r="B975" s="272">
        <v>3300</v>
      </c>
      <c r="C975" s="358" t="s">
        <v>2036</v>
      </c>
      <c r="D975" s="1480"/>
      <c r="E975" s="310">
        <f t="shared" ref="E975:L975" si="224">SUM(E976:E980)</f>
        <v>0</v>
      </c>
      <c r="F975" s="274">
        <f t="shared" si="224"/>
        <v>0</v>
      </c>
      <c r="G975" s="275">
        <f t="shared" si="224"/>
        <v>0</v>
      </c>
      <c r="H975" s="276">
        <f t="shared" si="224"/>
        <v>0</v>
      </c>
      <c r="I975" s="274">
        <f t="shared" si="224"/>
        <v>0</v>
      </c>
      <c r="J975" s="275">
        <f t="shared" si="224"/>
        <v>0</v>
      </c>
      <c r="K975" s="276">
        <f t="shared" si="224"/>
        <v>0</v>
      </c>
      <c r="L975" s="310">
        <f t="shared" si="224"/>
        <v>0</v>
      </c>
      <c r="M975" s="12" t="str">
        <f t="shared" si="215"/>
        <v/>
      </c>
      <c r="N975" s="13"/>
    </row>
    <row r="976" spans="2:14" hidden="1">
      <c r="B976" s="291"/>
      <c r="C976" s="279">
        <v>3301</v>
      </c>
      <c r="D976" s="359" t="s">
        <v>228</v>
      </c>
      <c r="E976" s="281">
        <f t="shared" ref="E976:E983" si="225">F976+G976+H976</f>
        <v>0</v>
      </c>
      <c r="F976" s="486">
        <v>0</v>
      </c>
      <c r="G976" s="487">
        <v>0</v>
      </c>
      <c r="H976" s="154">
        <v>0</v>
      </c>
      <c r="I976" s="486">
        <v>0</v>
      </c>
      <c r="J976" s="487">
        <v>0</v>
      </c>
      <c r="K976" s="154">
        <v>0</v>
      </c>
      <c r="L976" s="281">
        <f t="shared" ref="L976:L983" si="226">I976+J976+K976</f>
        <v>0</v>
      </c>
      <c r="M976" s="12" t="str">
        <f t="shared" si="215"/>
        <v/>
      </c>
      <c r="N976" s="13"/>
    </row>
    <row r="977" spans="2:14" hidden="1">
      <c r="B977" s="291"/>
      <c r="C977" s="293">
        <v>3302</v>
      </c>
      <c r="D977" s="360" t="s">
        <v>710</v>
      </c>
      <c r="E977" s="295">
        <f t="shared" si="225"/>
        <v>0</v>
      </c>
      <c r="F977" s="488">
        <v>0</v>
      </c>
      <c r="G977" s="489">
        <v>0</v>
      </c>
      <c r="H977" s="160">
        <v>0</v>
      </c>
      <c r="I977" s="488">
        <v>0</v>
      </c>
      <c r="J977" s="489">
        <v>0</v>
      </c>
      <c r="K977" s="160">
        <v>0</v>
      </c>
      <c r="L977" s="295">
        <f t="shared" si="226"/>
        <v>0</v>
      </c>
      <c r="M977" s="12" t="str">
        <f t="shared" ref="M977:M1008" si="227">(IF($E977&lt;&gt;0,$M$2,IF($L977&lt;&gt;0,$M$2,"")))</f>
        <v/>
      </c>
      <c r="N977" s="13"/>
    </row>
    <row r="978" spans="2:14" hidden="1">
      <c r="B978" s="291"/>
      <c r="C978" s="293">
        <v>3304</v>
      </c>
      <c r="D978" s="360" t="s">
        <v>229</v>
      </c>
      <c r="E978" s="295">
        <f t="shared" si="225"/>
        <v>0</v>
      </c>
      <c r="F978" s="488">
        <v>0</v>
      </c>
      <c r="G978" s="489">
        <v>0</v>
      </c>
      <c r="H978" s="160">
        <v>0</v>
      </c>
      <c r="I978" s="488">
        <v>0</v>
      </c>
      <c r="J978" s="489">
        <v>0</v>
      </c>
      <c r="K978" s="160">
        <v>0</v>
      </c>
      <c r="L978" s="295">
        <f t="shared" si="226"/>
        <v>0</v>
      </c>
      <c r="M978" s="12" t="str">
        <f t="shared" si="227"/>
        <v/>
      </c>
      <c r="N978" s="13"/>
    </row>
    <row r="979" spans="2:14" ht="31.2" hidden="1">
      <c r="B979" s="291"/>
      <c r="C979" s="285">
        <v>3306</v>
      </c>
      <c r="D979" s="361" t="s">
        <v>1652</v>
      </c>
      <c r="E979" s="295">
        <f t="shared" si="225"/>
        <v>0</v>
      </c>
      <c r="F979" s="488">
        <v>0</v>
      </c>
      <c r="G979" s="489">
        <v>0</v>
      </c>
      <c r="H979" s="160">
        <v>0</v>
      </c>
      <c r="I979" s="488">
        <v>0</v>
      </c>
      <c r="J979" s="489">
        <v>0</v>
      </c>
      <c r="K979" s="160">
        <v>0</v>
      </c>
      <c r="L979" s="295">
        <f t="shared" si="226"/>
        <v>0</v>
      </c>
      <c r="M979" s="12" t="str">
        <f t="shared" si="227"/>
        <v/>
      </c>
      <c r="N979" s="13"/>
    </row>
    <row r="980" spans="2:14" hidden="1">
      <c r="B980" s="291"/>
      <c r="C980" s="285">
        <v>3307</v>
      </c>
      <c r="D980" s="361" t="s">
        <v>2050</v>
      </c>
      <c r="E980" s="287">
        <f t="shared" si="225"/>
        <v>0</v>
      </c>
      <c r="F980" s="490">
        <v>0</v>
      </c>
      <c r="G980" s="491">
        <v>0</v>
      </c>
      <c r="H980" s="175">
        <v>0</v>
      </c>
      <c r="I980" s="490">
        <v>0</v>
      </c>
      <c r="J980" s="491">
        <v>0</v>
      </c>
      <c r="K980" s="175">
        <v>0</v>
      </c>
      <c r="L980" s="287">
        <f t="shared" si="226"/>
        <v>0</v>
      </c>
      <c r="M980" s="12" t="str">
        <f t="shared" si="227"/>
        <v/>
      </c>
      <c r="N980" s="13"/>
    </row>
    <row r="981" spans="2:14" hidden="1">
      <c r="B981" s="272">
        <v>3900</v>
      </c>
      <c r="C981" s="1773" t="s">
        <v>230</v>
      </c>
      <c r="D981" s="1774"/>
      <c r="E981" s="310">
        <f t="shared" si="225"/>
        <v>0</v>
      </c>
      <c r="F981" s="1470">
        <v>0</v>
      </c>
      <c r="G981" s="1471">
        <v>0</v>
      </c>
      <c r="H981" s="1472">
        <v>0</v>
      </c>
      <c r="I981" s="1470">
        <v>0</v>
      </c>
      <c r="J981" s="1471">
        <v>0</v>
      </c>
      <c r="K981" s="1472">
        <v>0</v>
      </c>
      <c r="L981" s="310">
        <f t="shared" si="226"/>
        <v>0</v>
      </c>
      <c r="M981" s="12" t="str">
        <f t="shared" si="227"/>
        <v/>
      </c>
      <c r="N981" s="13"/>
    </row>
    <row r="982" spans="2:14" hidden="1">
      <c r="B982" s="272">
        <v>4000</v>
      </c>
      <c r="C982" s="1773" t="s">
        <v>231</v>
      </c>
      <c r="D982" s="1774"/>
      <c r="E982" s="310">
        <f t="shared" si="225"/>
        <v>0</v>
      </c>
      <c r="F982" s="1422"/>
      <c r="G982" s="1423"/>
      <c r="H982" s="1424"/>
      <c r="I982" s="1422"/>
      <c r="J982" s="1423"/>
      <c r="K982" s="1424"/>
      <c r="L982" s="310">
        <f t="shared" si="226"/>
        <v>0</v>
      </c>
      <c r="M982" s="12" t="str">
        <f t="shared" si="227"/>
        <v/>
      </c>
      <c r="N982" s="13"/>
    </row>
    <row r="983" spans="2:14" hidden="1">
      <c r="B983" s="272">
        <v>4100</v>
      </c>
      <c r="C983" s="1773" t="s">
        <v>232</v>
      </c>
      <c r="D983" s="1774"/>
      <c r="E983" s="310">
        <f t="shared" si="225"/>
        <v>0</v>
      </c>
      <c r="F983" s="1471">
        <v>0</v>
      </c>
      <c r="G983" s="1471">
        <v>0</v>
      </c>
      <c r="H983" s="1472">
        <v>0</v>
      </c>
      <c r="I983" s="1666">
        <v>0</v>
      </c>
      <c r="J983" s="1471">
        <v>0</v>
      </c>
      <c r="K983" s="1471">
        <v>0</v>
      </c>
      <c r="L983" s="310">
        <f t="shared" si="226"/>
        <v>0</v>
      </c>
      <c r="M983" s="12" t="str">
        <f t="shared" si="227"/>
        <v/>
      </c>
      <c r="N983" s="13"/>
    </row>
    <row r="984" spans="2:14" hidden="1">
      <c r="B984" s="272">
        <v>4200</v>
      </c>
      <c r="C984" s="1773" t="s">
        <v>233</v>
      </c>
      <c r="D984" s="1774"/>
      <c r="E984" s="310">
        <f t="shared" ref="E984:L984" si="228">SUM(E985:E990)</f>
        <v>0</v>
      </c>
      <c r="F984" s="274">
        <f t="shared" si="228"/>
        <v>0</v>
      </c>
      <c r="G984" s="275">
        <f t="shared" si="228"/>
        <v>0</v>
      </c>
      <c r="H984" s="276">
        <f t="shared" si="228"/>
        <v>0</v>
      </c>
      <c r="I984" s="274">
        <f t="shared" si="228"/>
        <v>0</v>
      </c>
      <c r="J984" s="275">
        <f t="shared" si="228"/>
        <v>0</v>
      </c>
      <c r="K984" s="276">
        <f t="shared" si="228"/>
        <v>0</v>
      </c>
      <c r="L984" s="310">
        <f t="shared" si="228"/>
        <v>0</v>
      </c>
      <c r="M984" s="12" t="str">
        <f t="shared" si="227"/>
        <v/>
      </c>
      <c r="N984" s="13"/>
    </row>
    <row r="985" spans="2:14" ht="16.2" hidden="1">
      <c r="B985" s="362"/>
      <c r="C985" s="279">
        <v>4201</v>
      </c>
      <c r="D985" s="280" t="s">
        <v>234</v>
      </c>
      <c r="E985" s="281">
        <f t="shared" ref="E985:E990" si="229">F985+G985+H985</f>
        <v>0</v>
      </c>
      <c r="F985" s="152"/>
      <c r="G985" s="153"/>
      <c r="H985" s="1418"/>
      <c r="I985" s="152"/>
      <c r="J985" s="153"/>
      <c r="K985" s="1418"/>
      <c r="L985" s="281">
        <f t="shared" ref="L985:L990" si="230">I985+J985+K985</f>
        <v>0</v>
      </c>
      <c r="M985" s="12" t="str">
        <f t="shared" si="227"/>
        <v/>
      </c>
      <c r="N985" s="13"/>
    </row>
    <row r="986" spans="2:14" ht="16.2" hidden="1">
      <c r="B986" s="362"/>
      <c r="C986" s="293">
        <v>4202</v>
      </c>
      <c r="D986" s="363" t="s">
        <v>235</v>
      </c>
      <c r="E986" s="295">
        <f t="shared" si="229"/>
        <v>0</v>
      </c>
      <c r="F986" s="158"/>
      <c r="G986" s="159"/>
      <c r="H986" s="1420"/>
      <c r="I986" s="158"/>
      <c r="J986" s="159"/>
      <c r="K986" s="1420"/>
      <c r="L986" s="295">
        <f t="shared" si="230"/>
        <v>0</v>
      </c>
      <c r="M986" s="12" t="str">
        <f t="shared" si="227"/>
        <v/>
      </c>
      <c r="N986" s="13"/>
    </row>
    <row r="987" spans="2:14" ht="16.2" hidden="1">
      <c r="B987" s="362"/>
      <c r="C987" s="293">
        <v>4214</v>
      </c>
      <c r="D987" s="363" t="s">
        <v>236</v>
      </c>
      <c r="E987" s="295">
        <f t="shared" si="229"/>
        <v>0</v>
      </c>
      <c r="F987" s="158"/>
      <c r="G987" s="159"/>
      <c r="H987" s="1420"/>
      <c r="I987" s="158"/>
      <c r="J987" s="159"/>
      <c r="K987" s="1420"/>
      <c r="L987" s="295">
        <f t="shared" si="230"/>
        <v>0</v>
      </c>
      <c r="M987" s="12" t="str">
        <f t="shared" si="227"/>
        <v/>
      </c>
      <c r="N987" s="13"/>
    </row>
    <row r="988" spans="2:14" ht="16.2" hidden="1">
      <c r="B988" s="362"/>
      <c r="C988" s="293">
        <v>4217</v>
      </c>
      <c r="D988" s="363" t="s">
        <v>237</v>
      </c>
      <c r="E988" s="295">
        <f t="shared" si="229"/>
        <v>0</v>
      </c>
      <c r="F988" s="158"/>
      <c r="G988" s="159"/>
      <c r="H988" s="1420"/>
      <c r="I988" s="158"/>
      <c r="J988" s="159"/>
      <c r="K988" s="1420"/>
      <c r="L988" s="295">
        <f t="shared" si="230"/>
        <v>0</v>
      </c>
      <c r="M988" s="12" t="str">
        <f t="shared" si="227"/>
        <v/>
      </c>
      <c r="N988" s="13"/>
    </row>
    <row r="989" spans="2:14" ht="16.2" hidden="1">
      <c r="B989" s="362"/>
      <c r="C989" s="293">
        <v>4218</v>
      </c>
      <c r="D989" s="294" t="s">
        <v>238</v>
      </c>
      <c r="E989" s="295">
        <f t="shared" si="229"/>
        <v>0</v>
      </c>
      <c r="F989" s="158"/>
      <c r="G989" s="159"/>
      <c r="H989" s="1420"/>
      <c r="I989" s="158"/>
      <c r="J989" s="159"/>
      <c r="K989" s="1420"/>
      <c r="L989" s="295">
        <f t="shared" si="230"/>
        <v>0</v>
      </c>
      <c r="M989" s="12" t="str">
        <f t="shared" si="227"/>
        <v/>
      </c>
      <c r="N989" s="13"/>
    </row>
    <row r="990" spans="2:14" ht="16.2" hidden="1">
      <c r="B990" s="362"/>
      <c r="C990" s="285">
        <v>4219</v>
      </c>
      <c r="D990" s="343" t="s">
        <v>239</v>
      </c>
      <c r="E990" s="287">
        <f t="shared" si="229"/>
        <v>0</v>
      </c>
      <c r="F990" s="173"/>
      <c r="G990" s="174"/>
      <c r="H990" s="1421"/>
      <c r="I990" s="173"/>
      <c r="J990" s="174"/>
      <c r="K990" s="1421"/>
      <c r="L990" s="287">
        <f t="shared" si="230"/>
        <v>0</v>
      </c>
      <c r="M990" s="12" t="str">
        <f t="shared" si="227"/>
        <v/>
      </c>
      <c r="N990" s="13"/>
    </row>
    <row r="991" spans="2:14" hidden="1">
      <c r="B991" s="272">
        <v>4300</v>
      </c>
      <c r="C991" s="1773" t="s">
        <v>1656</v>
      </c>
      <c r="D991" s="1774"/>
      <c r="E991" s="310">
        <f t="shared" ref="E991:L991" si="231">SUM(E992:E994)</f>
        <v>0</v>
      </c>
      <c r="F991" s="274">
        <f t="shared" si="231"/>
        <v>0</v>
      </c>
      <c r="G991" s="275">
        <f t="shared" si="231"/>
        <v>0</v>
      </c>
      <c r="H991" s="276">
        <f t="shared" si="231"/>
        <v>0</v>
      </c>
      <c r="I991" s="274">
        <f t="shared" si="231"/>
        <v>0</v>
      </c>
      <c r="J991" s="275">
        <f t="shared" si="231"/>
        <v>0</v>
      </c>
      <c r="K991" s="276">
        <f t="shared" si="231"/>
        <v>0</v>
      </c>
      <c r="L991" s="310">
        <f t="shared" si="231"/>
        <v>0</v>
      </c>
      <c r="M991" s="12" t="str">
        <f t="shared" si="227"/>
        <v/>
      </c>
      <c r="N991" s="13"/>
    </row>
    <row r="992" spans="2:14" hidden="1">
      <c r="B992" s="362"/>
      <c r="C992" s="279">
        <v>4301</v>
      </c>
      <c r="D992" s="311" t="s">
        <v>240</v>
      </c>
      <c r="E992" s="281">
        <f t="shared" ref="E992:E997" si="232">F992+G992+H992</f>
        <v>0</v>
      </c>
      <c r="F992" s="152"/>
      <c r="G992" s="153"/>
      <c r="H992" s="1418"/>
      <c r="I992" s="152"/>
      <c r="J992" s="153"/>
      <c r="K992" s="1418"/>
      <c r="L992" s="281">
        <f t="shared" ref="L992:L997" si="233">I992+J992+K992</f>
        <v>0</v>
      </c>
      <c r="M992" s="12" t="str">
        <f t="shared" si="227"/>
        <v/>
      </c>
      <c r="N992" s="13"/>
    </row>
    <row r="993" spans="2:14" ht="16.2" hidden="1">
      <c r="B993" s="362"/>
      <c r="C993" s="293">
        <v>4302</v>
      </c>
      <c r="D993" s="363" t="s">
        <v>241</v>
      </c>
      <c r="E993" s="295">
        <f t="shared" si="232"/>
        <v>0</v>
      </c>
      <c r="F993" s="158"/>
      <c r="G993" s="159"/>
      <c r="H993" s="1420"/>
      <c r="I993" s="158"/>
      <c r="J993" s="159"/>
      <c r="K993" s="1420"/>
      <c r="L993" s="295">
        <f t="shared" si="233"/>
        <v>0</v>
      </c>
      <c r="M993" s="12" t="str">
        <f t="shared" si="227"/>
        <v/>
      </c>
      <c r="N993" s="13"/>
    </row>
    <row r="994" spans="2:14" ht="16.2" hidden="1">
      <c r="B994" s="362"/>
      <c r="C994" s="285">
        <v>4309</v>
      </c>
      <c r="D994" s="301" t="s">
        <v>242</v>
      </c>
      <c r="E994" s="287">
        <f t="shared" si="232"/>
        <v>0</v>
      </c>
      <c r="F994" s="173"/>
      <c r="G994" s="174"/>
      <c r="H994" s="1421"/>
      <c r="I994" s="173"/>
      <c r="J994" s="174"/>
      <c r="K994" s="1421"/>
      <c r="L994" s="287">
        <f t="shared" si="233"/>
        <v>0</v>
      </c>
      <c r="M994" s="12" t="str">
        <f t="shared" si="227"/>
        <v/>
      </c>
      <c r="N994" s="13"/>
    </row>
    <row r="995" spans="2:14" hidden="1">
      <c r="B995" s="272">
        <v>4400</v>
      </c>
      <c r="C995" s="1773" t="s">
        <v>1653</v>
      </c>
      <c r="D995" s="1774"/>
      <c r="E995" s="310">
        <f t="shared" si="232"/>
        <v>0</v>
      </c>
      <c r="F995" s="1422"/>
      <c r="G995" s="1423"/>
      <c r="H995" s="1424"/>
      <c r="I995" s="1422"/>
      <c r="J995" s="1423"/>
      <c r="K995" s="1424"/>
      <c r="L995" s="310">
        <f t="shared" si="233"/>
        <v>0</v>
      </c>
      <c r="M995" s="12" t="str">
        <f t="shared" si="227"/>
        <v/>
      </c>
      <c r="N995" s="13"/>
    </row>
    <row r="996" spans="2:14" hidden="1">
      <c r="B996" s="272">
        <v>4500</v>
      </c>
      <c r="C996" s="1773" t="s">
        <v>1654</v>
      </c>
      <c r="D996" s="1774"/>
      <c r="E996" s="310">
        <f t="shared" si="232"/>
        <v>0</v>
      </c>
      <c r="F996" s="1422"/>
      <c r="G996" s="1423"/>
      <c r="H996" s="1424"/>
      <c r="I996" s="1422"/>
      <c r="J996" s="1423"/>
      <c r="K996" s="1424"/>
      <c r="L996" s="310">
        <f t="shared" si="233"/>
        <v>0</v>
      </c>
      <c r="M996" s="12" t="str">
        <f t="shared" si="227"/>
        <v/>
      </c>
      <c r="N996" s="13"/>
    </row>
    <row r="997" spans="2:14" hidden="1">
      <c r="B997" s="272">
        <v>4600</v>
      </c>
      <c r="C997" s="1763" t="s">
        <v>243</v>
      </c>
      <c r="D997" s="1764"/>
      <c r="E997" s="310">
        <f t="shared" si="232"/>
        <v>0</v>
      </c>
      <c r="F997" s="1422"/>
      <c r="G997" s="1423"/>
      <c r="H997" s="1424"/>
      <c r="I997" s="1422"/>
      <c r="J997" s="1423"/>
      <c r="K997" s="1424"/>
      <c r="L997" s="310">
        <f t="shared" si="233"/>
        <v>0</v>
      </c>
      <c r="M997" s="12" t="str">
        <f t="shared" si="227"/>
        <v/>
      </c>
      <c r="N997" s="13"/>
    </row>
    <row r="998" spans="2:14" hidden="1">
      <c r="B998" s="272">
        <v>4900</v>
      </c>
      <c r="C998" s="1773" t="s">
        <v>269</v>
      </c>
      <c r="D998" s="1774"/>
      <c r="E998" s="310">
        <f t="shared" ref="E998:L998" si="234">+E999+E1000</f>
        <v>0</v>
      </c>
      <c r="F998" s="274">
        <f t="shared" si="234"/>
        <v>0</v>
      </c>
      <c r="G998" s="275">
        <f t="shared" si="234"/>
        <v>0</v>
      </c>
      <c r="H998" s="276">
        <f t="shared" si="234"/>
        <v>0</v>
      </c>
      <c r="I998" s="274">
        <f t="shared" si="234"/>
        <v>0</v>
      </c>
      <c r="J998" s="275">
        <f t="shared" si="234"/>
        <v>0</v>
      </c>
      <c r="K998" s="276">
        <f t="shared" si="234"/>
        <v>0</v>
      </c>
      <c r="L998" s="310">
        <f t="shared" si="234"/>
        <v>0</v>
      </c>
      <c r="M998" s="12" t="str">
        <f t="shared" si="227"/>
        <v/>
      </c>
      <c r="N998" s="13"/>
    </row>
    <row r="999" spans="2:14" ht="16.2" hidden="1">
      <c r="B999" s="362"/>
      <c r="C999" s="279">
        <v>4901</v>
      </c>
      <c r="D999" s="364" t="s">
        <v>270</v>
      </c>
      <c r="E999" s="281">
        <f>F999+G999+H999</f>
        <v>0</v>
      </c>
      <c r="F999" s="152"/>
      <c r="G999" s="153"/>
      <c r="H999" s="1418"/>
      <c r="I999" s="152"/>
      <c r="J999" s="153"/>
      <c r="K999" s="1418"/>
      <c r="L999" s="281">
        <f>I999+J999+K999</f>
        <v>0</v>
      </c>
      <c r="M999" s="12" t="str">
        <f t="shared" si="227"/>
        <v/>
      </c>
      <c r="N999" s="13"/>
    </row>
    <row r="1000" spans="2:14" ht="16.2" hidden="1">
      <c r="B1000" s="362"/>
      <c r="C1000" s="285">
        <v>4902</v>
      </c>
      <c r="D1000" s="301" t="s">
        <v>271</v>
      </c>
      <c r="E1000" s="287">
        <f>F1000+G1000+H1000</f>
        <v>0</v>
      </c>
      <c r="F1000" s="173"/>
      <c r="G1000" s="174"/>
      <c r="H1000" s="1421"/>
      <c r="I1000" s="173"/>
      <c r="J1000" s="174"/>
      <c r="K1000" s="1421"/>
      <c r="L1000" s="287">
        <f>I1000+J1000+K1000</f>
        <v>0</v>
      </c>
      <c r="M1000" s="12" t="str">
        <f t="shared" si="227"/>
        <v/>
      </c>
      <c r="N1000" s="13"/>
    </row>
    <row r="1001" spans="2:14" hidden="1">
      <c r="B1001" s="365">
        <v>5100</v>
      </c>
      <c r="C1001" s="1777" t="s">
        <v>244</v>
      </c>
      <c r="D1001" s="1778"/>
      <c r="E1001" s="310">
        <f>F1001+G1001+H1001</f>
        <v>0</v>
      </c>
      <c r="F1001" s="1422"/>
      <c r="G1001" s="1423"/>
      <c r="H1001" s="1424"/>
      <c r="I1001" s="1422"/>
      <c r="J1001" s="1423"/>
      <c r="K1001" s="1424"/>
      <c r="L1001" s="310">
        <f>I1001+J1001+K1001</f>
        <v>0</v>
      </c>
      <c r="M1001" s="12" t="str">
        <f t="shared" si="227"/>
        <v/>
      </c>
      <c r="N1001" s="13"/>
    </row>
    <row r="1002" spans="2:14" hidden="1">
      <c r="B1002" s="365">
        <v>5200</v>
      </c>
      <c r="C1002" s="1777" t="s">
        <v>245</v>
      </c>
      <c r="D1002" s="1778"/>
      <c r="E1002" s="310">
        <f t="shared" ref="E1002:L1002" si="235">SUM(E1003:E1009)</f>
        <v>0</v>
      </c>
      <c r="F1002" s="274">
        <f t="shared" si="235"/>
        <v>0</v>
      </c>
      <c r="G1002" s="275">
        <f t="shared" si="235"/>
        <v>0</v>
      </c>
      <c r="H1002" s="276">
        <f t="shared" si="235"/>
        <v>0</v>
      </c>
      <c r="I1002" s="274">
        <f t="shared" si="235"/>
        <v>0</v>
      </c>
      <c r="J1002" s="275">
        <f t="shared" si="235"/>
        <v>0</v>
      </c>
      <c r="K1002" s="276">
        <f t="shared" si="235"/>
        <v>0</v>
      </c>
      <c r="L1002" s="310">
        <f t="shared" si="235"/>
        <v>0</v>
      </c>
      <c r="M1002" s="12" t="str">
        <f t="shared" si="227"/>
        <v/>
      </c>
      <c r="N1002" s="13"/>
    </row>
    <row r="1003" spans="2:14" ht="16.2" hidden="1">
      <c r="B1003" s="366"/>
      <c r="C1003" s="367">
        <v>5201</v>
      </c>
      <c r="D1003" s="368" t="s">
        <v>246</v>
      </c>
      <c r="E1003" s="281">
        <f t="shared" ref="E1003:E1009" si="236">F1003+G1003+H1003</f>
        <v>0</v>
      </c>
      <c r="F1003" s="152"/>
      <c r="G1003" s="153"/>
      <c r="H1003" s="1418"/>
      <c r="I1003" s="152"/>
      <c r="J1003" s="153"/>
      <c r="K1003" s="1418"/>
      <c r="L1003" s="281">
        <f t="shared" ref="L1003:L1009" si="237">I1003+J1003+K1003</f>
        <v>0</v>
      </c>
      <c r="M1003" s="12" t="str">
        <f t="shared" si="227"/>
        <v/>
      </c>
      <c r="N1003" s="13"/>
    </row>
    <row r="1004" spans="2:14" ht="16.2" hidden="1">
      <c r="B1004" s="366"/>
      <c r="C1004" s="369">
        <v>5202</v>
      </c>
      <c r="D1004" s="370" t="s">
        <v>247</v>
      </c>
      <c r="E1004" s="295">
        <f t="shared" si="236"/>
        <v>0</v>
      </c>
      <c r="F1004" s="158"/>
      <c r="G1004" s="159"/>
      <c r="H1004" s="1420"/>
      <c r="I1004" s="158"/>
      <c r="J1004" s="159"/>
      <c r="K1004" s="1420"/>
      <c r="L1004" s="295">
        <f t="shared" si="237"/>
        <v>0</v>
      </c>
      <c r="M1004" s="12" t="str">
        <f t="shared" si="227"/>
        <v/>
      </c>
      <c r="N1004" s="13"/>
    </row>
    <row r="1005" spans="2:14" ht="16.2" hidden="1">
      <c r="B1005" s="366"/>
      <c r="C1005" s="369">
        <v>5203</v>
      </c>
      <c r="D1005" s="370" t="s">
        <v>613</v>
      </c>
      <c r="E1005" s="295">
        <f t="shared" si="236"/>
        <v>0</v>
      </c>
      <c r="F1005" s="158"/>
      <c r="G1005" s="159"/>
      <c r="H1005" s="1420"/>
      <c r="I1005" s="158"/>
      <c r="J1005" s="159"/>
      <c r="K1005" s="1420"/>
      <c r="L1005" s="295">
        <f t="shared" si="237"/>
        <v>0</v>
      </c>
      <c r="M1005" s="12" t="str">
        <f t="shared" si="227"/>
        <v/>
      </c>
      <c r="N1005" s="13"/>
    </row>
    <row r="1006" spans="2:14" ht="16.2" hidden="1">
      <c r="B1006" s="366"/>
      <c r="C1006" s="369">
        <v>5204</v>
      </c>
      <c r="D1006" s="370" t="s">
        <v>614</v>
      </c>
      <c r="E1006" s="295">
        <f t="shared" si="236"/>
        <v>0</v>
      </c>
      <c r="F1006" s="158"/>
      <c r="G1006" s="159"/>
      <c r="H1006" s="1420"/>
      <c r="I1006" s="158"/>
      <c r="J1006" s="159"/>
      <c r="K1006" s="1420"/>
      <c r="L1006" s="295">
        <f t="shared" si="237"/>
        <v>0</v>
      </c>
      <c r="M1006" s="12" t="str">
        <f t="shared" si="227"/>
        <v/>
      </c>
      <c r="N1006" s="13"/>
    </row>
    <row r="1007" spans="2:14" ht="16.2" hidden="1">
      <c r="B1007" s="366"/>
      <c r="C1007" s="369">
        <v>5205</v>
      </c>
      <c r="D1007" s="370" t="s">
        <v>615</v>
      </c>
      <c r="E1007" s="295">
        <f t="shared" si="236"/>
        <v>0</v>
      </c>
      <c r="F1007" s="158"/>
      <c r="G1007" s="159"/>
      <c r="H1007" s="1420"/>
      <c r="I1007" s="158"/>
      <c r="J1007" s="159"/>
      <c r="K1007" s="1420"/>
      <c r="L1007" s="295">
        <f t="shared" si="237"/>
        <v>0</v>
      </c>
      <c r="M1007" s="12" t="str">
        <f t="shared" si="227"/>
        <v/>
      </c>
      <c r="N1007" s="13"/>
    </row>
    <row r="1008" spans="2:14" ht="16.2" hidden="1">
      <c r="B1008" s="366"/>
      <c r="C1008" s="369">
        <v>5206</v>
      </c>
      <c r="D1008" s="370" t="s">
        <v>616</v>
      </c>
      <c r="E1008" s="295">
        <f t="shared" si="236"/>
        <v>0</v>
      </c>
      <c r="F1008" s="158"/>
      <c r="G1008" s="159"/>
      <c r="H1008" s="1420"/>
      <c r="I1008" s="158"/>
      <c r="J1008" s="159"/>
      <c r="K1008" s="1420"/>
      <c r="L1008" s="295">
        <f t="shared" si="237"/>
        <v>0</v>
      </c>
      <c r="M1008" s="12" t="str">
        <f t="shared" si="227"/>
        <v/>
      </c>
      <c r="N1008" s="13"/>
    </row>
    <row r="1009" spans="2:14" ht="16.2" hidden="1">
      <c r="B1009" s="366"/>
      <c r="C1009" s="371">
        <v>5219</v>
      </c>
      <c r="D1009" s="372" t="s">
        <v>617</v>
      </c>
      <c r="E1009" s="287">
        <f t="shared" si="236"/>
        <v>0</v>
      </c>
      <c r="F1009" s="173"/>
      <c r="G1009" s="174"/>
      <c r="H1009" s="1421"/>
      <c r="I1009" s="173"/>
      <c r="J1009" s="174"/>
      <c r="K1009" s="1421"/>
      <c r="L1009" s="287">
        <f t="shared" si="237"/>
        <v>0</v>
      </c>
      <c r="M1009" s="12" t="str">
        <f t="shared" ref="M1009:M1028" si="238">(IF($E1009&lt;&gt;0,$M$2,IF($L1009&lt;&gt;0,$M$2,"")))</f>
        <v/>
      </c>
      <c r="N1009" s="13"/>
    </row>
    <row r="1010" spans="2:14" hidden="1">
      <c r="B1010" s="365">
        <v>5300</v>
      </c>
      <c r="C1010" s="1777" t="s">
        <v>618</v>
      </c>
      <c r="D1010" s="1778"/>
      <c r="E1010" s="310">
        <f t="shared" ref="E1010:L1010" si="239">SUM(E1011:E1012)</f>
        <v>0</v>
      </c>
      <c r="F1010" s="274">
        <f t="shared" si="239"/>
        <v>0</v>
      </c>
      <c r="G1010" s="275">
        <f t="shared" si="239"/>
        <v>0</v>
      </c>
      <c r="H1010" s="276">
        <f t="shared" si="239"/>
        <v>0</v>
      </c>
      <c r="I1010" s="274">
        <f t="shared" si="239"/>
        <v>0</v>
      </c>
      <c r="J1010" s="275">
        <f t="shared" si="239"/>
        <v>0</v>
      </c>
      <c r="K1010" s="276">
        <f t="shared" si="239"/>
        <v>0</v>
      </c>
      <c r="L1010" s="310">
        <f t="shared" si="239"/>
        <v>0</v>
      </c>
      <c r="M1010" s="12" t="str">
        <f t="shared" si="238"/>
        <v/>
      </c>
      <c r="N1010" s="13"/>
    </row>
    <row r="1011" spans="2:14" hidden="1">
      <c r="B1011" s="366"/>
      <c r="C1011" s="367">
        <v>5301</v>
      </c>
      <c r="D1011" s="368" t="s">
        <v>303</v>
      </c>
      <c r="E1011" s="281">
        <f>F1011+G1011+H1011</f>
        <v>0</v>
      </c>
      <c r="F1011" s="152"/>
      <c r="G1011" s="153"/>
      <c r="H1011" s="1418"/>
      <c r="I1011" s="152"/>
      <c r="J1011" s="153"/>
      <c r="K1011" s="1418"/>
      <c r="L1011" s="281">
        <f>I1011+J1011+K1011</f>
        <v>0</v>
      </c>
      <c r="M1011" s="12" t="str">
        <f t="shared" si="238"/>
        <v/>
      </c>
      <c r="N1011" s="13"/>
    </row>
    <row r="1012" spans="2:14" ht="16.2" hidden="1">
      <c r="B1012" s="366"/>
      <c r="C1012" s="371">
        <v>5309</v>
      </c>
      <c r="D1012" s="372" t="s">
        <v>619</v>
      </c>
      <c r="E1012" s="287">
        <f>F1012+G1012+H1012</f>
        <v>0</v>
      </c>
      <c r="F1012" s="173"/>
      <c r="G1012" s="174"/>
      <c r="H1012" s="1421"/>
      <c r="I1012" s="173"/>
      <c r="J1012" s="174"/>
      <c r="K1012" s="1421"/>
      <c r="L1012" s="287">
        <f>I1012+J1012+K1012</f>
        <v>0</v>
      </c>
      <c r="M1012" s="12" t="str">
        <f t="shared" si="238"/>
        <v/>
      </c>
      <c r="N1012" s="13"/>
    </row>
    <row r="1013" spans="2:14" hidden="1">
      <c r="B1013" s="365">
        <v>5400</v>
      </c>
      <c r="C1013" s="1777" t="s">
        <v>680</v>
      </c>
      <c r="D1013" s="1778"/>
      <c r="E1013" s="310">
        <f>F1013+G1013+H1013</f>
        <v>0</v>
      </c>
      <c r="F1013" s="1422"/>
      <c r="G1013" s="1423"/>
      <c r="H1013" s="1424"/>
      <c r="I1013" s="1422"/>
      <c r="J1013" s="1423"/>
      <c r="K1013" s="1424"/>
      <c r="L1013" s="310">
        <f>I1013+J1013+K1013</f>
        <v>0</v>
      </c>
      <c r="M1013" s="12" t="str">
        <f t="shared" si="238"/>
        <v/>
      </c>
      <c r="N1013" s="13"/>
    </row>
    <row r="1014" spans="2:14" hidden="1">
      <c r="B1014" s="272">
        <v>5500</v>
      </c>
      <c r="C1014" s="1773" t="s">
        <v>681</v>
      </c>
      <c r="D1014" s="1774"/>
      <c r="E1014" s="310">
        <f t="shared" ref="E1014:L1014" si="240">SUM(E1015:E1018)</f>
        <v>0</v>
      </c>
      <c r="F1014" s="274">
        <f t="shared" si="240"/>
        <v>0</v>
      </c>
      <c r="G1014" s="275">
        <f t="shared" si="240"/>
        <v>0</v>
      </c>
      <c r="H1014" s="276">
        <f t="shared" si="240"/>
        <v>0</v>
      </c>
      <c r="I1014" s="274">
        <f t="shared" si="240"/>
        <v>0</v>
      </c>
      <c r="J1014" s="275">
        <f t="shared" si="240"/>
        <v>0</v>
      </c>
      <c r="K1014" s="276">
        <f t="shared" si="240"/>
        <v>0</v>
      </c>
      <c r="L1014" s="310">
        <f t="shared" si="240"/>
        <v>0</v>
      </c>
      <c r="M1014" s="12" t="str">
        <f t="shared" si="238"/>
        <v/>
      </c>
      <c r="N1014" s="13"/>
    </row>
    <row r="1015" spans="2:14" ht="16.2" hidden="1">
      <c r="B1015" s="362"/>
      <c r="C1015" s="279">
        <v>5501</v>
      </c>
      <c r="D1015" s="311" t="s">
        <v>682</v>
      </c>
      <c r="E1015" s="281">
        <f>F1015+G1015+H1015</f>
        <v>0</v>
      </c>
      <c r="F1015" s="152"/>
      <c r="G1015" s="153"/>
      <c r="H1015" s="1418"/>
      <c r="I1015" s="152"/>
      <c r="J1015" s="153"/>
      <c r="K1015" s="1418"/>
      <c r="L1015" s="281">
        <f>I1015+J1015+K1015</f>
        <v>0</v>
      </c>
      <c r="M1015" s="12" t="str">
        <f t="shared" si="238"/>
        <v/>
      </c>
      <c r="N1015" s="13"/>
    </row>
    <row r="1016" spans="2:14" ht="16.2" hidden="1">
      <c r="B1016" s="362"/>
      <c r="C1016" s="293">
        <v>5502</v>
      </c>
      <c r="D1016" s="294" t="s">
        <v>683</v>
      </c>
      <c r="E1016" s="295">
        <f>F1016+G1016+H1016</f>
        <v>0</v>
      </c>
      <c r="F1016" s="158"/>
      <c r="G1016" s="159"/>
      <c r="H1016" s="1420"/>
      <c r="I1016" s="158"/>
      <c r="J1016" s="159"/>
      <c r="K1016" s="1420"/>
      <c r="L1016" s="295">
        <f>I1016+J1016+K1016</f>
        <v>0</v>
      </c>
      <c r="M1016" s="12" t="str">
        <f t="shared" si="238"/>
        <v/>
      </c>
      <c r="N1016" s="13"/>
    </row>
    <row r="1017" spans="2:14" ht="16.2" hidden="1">
      <c r="B1017" s="362"/>
      <c r="C1017" s="293">
        <v>5503</v>
      </c>
      <c r="D1017" s="363" t="s">
        <v>684</v>
      </c>
      <c r="E1017" s="295">
        <f>F1017+G1017+H1017</f>
        <v>0</v>
      </c>
      <c r="F1017" s="158"/>
      <c r="G1017" s="159"/>
      <c r="H1017" s="1420"/>
      <c r="I1017" s="158"/>
      <c r="J1017" s="159"/>
      <c r="K1017" s="1420"/>
      <c r="L1017" s="295">
        <f>I1017+J1017+K1017</f>
        <v>0</v>
      </c>
      <c r="M1017" s="12" t="str">
        <f t="shared" si="238"/>
        <v/>
      </c>
      <c r="N1017" s="13"/>
    </row>
    <row r="1018" spans="2:14" ht="16.2" hidden="1">
      <c r="B1018" s="362"/>
      <c r="C1018" s="285">
        <v>5504</v>
      </c>
      <c r="D1018" s="339" t="s">
        <v>685</v>
      </c>
      <c r="E1018" s="287">
        <f>F1018+G1018+H1018</f>
        <v>0</v>
      </c>
      <c r="F1018" s="173"/>
      <c r="G1018" s="174"/>
      <c r="H1018" s="1421"/>
      <c r="I1018" s="173"/>
      <c r="J1018" s="174"/>
      <c r="K1018" s="1421"/>
      <c r="L1018" s="287">
        <f>I1018+J1018+K1018</f>
        <v>0</v>
      </c>
      <c r="M1018" s="12" t="str">
        <f t="shared" si="238"/>
        <v/>
      </c>
      <c r="N1018" s="13"/>
    </row>
    <row r="1019" spans="2:14" ht="16.2" hidden="1">
      <c r="B1019" s="365">
        <v>5700</v>
      </c>
      <c r="C1019" s="1779" t="s">
        <v>908</v>
      </c>
      <c r="D1019" s="1780"/>
      <c r="E1019" s="310">
        <f>SUM(E1020:E1022)</f>
        <v>0</v>
      </c>
      <c r="F1019" s="1470">
        <v>0</v>
      </c>
      <c r="G1019" s="1470">
        <v>0</v>
      </c>
      <c r="H1019" s="1470">
        <v>0</v>
      </c>
      <c r="I1019" s="1470">
        <v>0</v>
      </c>
      <c r="J1019" s="1470">
        <v>0</v>
      </c>
      <c r="K1019" s="1470">
        <v>0</v>
      </c>
      <c r="L1019" s="310">
        <f>SUM(L1020:L1022)</f>
        <v>0</v>
      </c>
      <c r="M1019" s="12" t="str">
        <f t="shared" si="238"/>
        <v/>
      </c>
      <c r="N1019" s="13"/>
    </row>
    <row r="1020" spans="2:14" ht="16.2" hidden="1">
      <c r="B1020" s="366"/>
      <c r="C1020" s="367">
        <v>5701</v>
      </c>
      <c r="D1020" s="368" t="s">
        <v>686</v>
      </c>
      <c r="E1020" s="281">
        <f>F1020+G1020+H1020</f>
        <v>0</v>
      </c>
      <c r="F1020" s="1471">
        <v>0</v>
      </c>
      <c r="G1020" s="1471">
        <v>0</v>
      </c>
      <c r="H1020" s="1472">
        <v>0</v>
      </c>
      <c r="I1020" s="1666">
        <v>0</v>
      </c>
      <c r="J1020" s="1471">
        <v>0</v>
      </c>
      <c r="K1020" s="1471">
        <v>0</v>
      </c>
      <c r="L1020" s="281">
        <f>I1020+J1020+K1020</f>
        <v>0</v>
      </c>
      <c r="M1020" s="12" t="str">
        <f t="shared" si="238"/>
        <v/>
      </c>
      <c r="N1020" s="13"/>
    </row>
    <row r="1021" spans="2:14" ht="16.2" hidden="1">
      <c r="B1021" s="366"/>
      <c r="C1021" s="373">
        <v>5702</v>
      </c>
      <c r="D1021" s="374" t="s">
        <v>687</v>
      </c>
      <c r="E1021" s="314">
        <f>F1021+G1021+H1021</f>
        <v>0</v>
      </c>
      <c r="F1021" s="1471">
        <v>0</v>
      </c>
      <c r="G1021" s="1471">
        <v>0</v>
      </c>
      <c r="H1021" s="1472">
        <v>0</v>
      </c>
      <c r="I1021" s="1666">
        <v>0</v>
      </c>
      <c r="J1021" s="1471">
        <v>0</v>
      </c>
      <c r="K1021" s="1471">
        <v>0</v>
      </c>
      <c r="L1021" s="314">
        <f>I1021+J1021+K1021</f>
        <v>0</v>
      </c>
      <c r="M1021" s="12" t="str">
        <f t="shared" si="238"/>
        <v/>
      </c>
      <c r="N1021" s="13"/>
    </row>
    <row r="1022" spans="2:14" hidden="1">
      <c r="B1022" s="292"/>
      <c r="C1022" s="375">
        <v>4071</v>
      </c>
      <c r="D1022" s="376" t="s">
        <v>688</v>
      </c>
      <c r="E1022" s="377">
        <f>F1022+G1022+H1022</f>
        <v>0</v>
      </c>
      <c r="F1022" s="1471">
        <v>0</v>
      </c>
      <c r="G1022" s="1471">
        <v>0</v>
      </c>
      <c r="H1022" s="1472">
        <v>0</v>
      </c>
      <c r="I1022" s="1666">
        <v>0</v>
      </c>
      <c r="J1022" s="1471">
        <v>0</v>
      </c>
      <c r="K1022" s="1471">
        <v>0</v>
      </c>
      <c r="L1022" s="377">
        <f>I1022+J1022+K1022</f>
        <v>0</v>
      </c>
      <c r="M1022" s="12" t="str">
        <f t="shared" si="238"/>
        <v/>
      </c>
      <c r="N1022" s="13"/>
    </row>
    <row r="1023" spans="2:14" hidden="1">
      <c r="B1023" s="582"/>
      <c r="C1023" s="1775" t="s">
        <v>689</v>
      </c>
      <c r="D1023" s="1776"/>
      <c r="E1023" s="1438"/>
      <c r="F1023" s="1438"/>
      <c r="G1023" s="1438"/>
      <c r="H1023" s="1438"/>
      <c r="I1023" s="1438"/>
      <c r="J1023" s="1438"/>
      <c r="K1023" s="1438"/>
      <c r="L1023" s="1439"/>
      <c r="M1023" s="12" t="str">
        <f t="shared" si="238"/>
        <v/>
      </c>
      <c r="N1023" s="13"/>
    </row>
    <row r="1024" spans="2:14" hidden="1">
      <c r="B1024" s="381">
        <v>98</v>
      </c>
      <c r="C1024" s="1775" t="s">
        <v>689</v>
      </c>
      <c r="D1024" s="1776"/>
      <c r="E1024" s="382">
        <f>F1024+G1024+H1024</f>
        <v>0</v>
      </c>
      <c r="F1024" s="1429"/>
      <c r="G1024" s="1430"/>
      <c r="H1024" s="1431"/>
      <c r="I1024" s="1460">
        <v>0</v>
      </c>
      <c r="J1024" s="1461">
        <v>0</v>
      </c>
      <c r="K1024" s="1462">
        <v>0</v>
      </c>
      <c r="L1024" s="382">
        <f>I1024+J1024+K1024</f>
        <v>0</v>
      </c>
      <c r="M1024" s="12" t="str">
        <f t="shared" si="238"/>
        <v/>
      </c>
      <c r="N1024" s="13"/>
    </row>
    <row r="1025" spans="2:14" hidden="1">
      <c r="B1025" s="1433"/>
      <c r="C1025" s="1434"/>
      <c r="D1025" s="1435"/>
      <c r="E1025" s="269"/>
      <c r="F1025" s="269"/>
      <c r="G1025" s="269"/>
      <c r="H1025" s="269"/>
      <c r="I1025" s="269"/>
      <c r="J1025" s="269"/>
      <c r="K1025" s="269"/>
      <c r="L1025" s="270"/>
      <c r="M1025" s="12" t="str">
        <f t="shared" si="238"/>
        <v/>
      </c>
      <c r="N1025" s="13"/>
    </row>
    <row r="1026" spans="2:14" hidden="1">
      <c r="B1026" s="1436"/>
      <c r="C1026" s="111"/>
      <c r="D1026" s="1437"/>
      <c r="E1026" s="218"/>
      <c r="F1026" s="218"/>
      <c r="G1026" s="218"/>
      <c r="H1026" s="218"/>
      <c r="I1026" s="218"/>
      <c r="J1026" s="218"/>
      <c r="K1026" s="218"/>
      <c r="L1026" s="389"/>
      <c r="M1026" s="12" t="str">
        <f t="shared" si="238"/>
        <v/>
      </c>
      <c r="N1026" s="13"/>
    </row>
    <row r="1027" spans="2:14" hidden="1">
      <c r="B1027" s="1436"/>
      <c r="C1027" s="111"/>
      <c r="D1027" s="1437"/>
      <c r="E1027" s="218"/>
      <c r="F1027" s="218"/>
      <c r="G1027" s="218"/>
      <c r="H1027" s="218"/>
      <c r="I1027" s="218"/>
      <c r="J1027" s="218"/>
      <c r="K1027" s="218"/>
      <c r="L1027" s="389"/>
      <c r="M1027" s="12" t="str">
        <f t="shared" si="238"/>
        <v/>
      </c>
      <c r="N1027" s="13"/>
    </row>
    <row r="1028" spans="2:14" ht="16.8" thickBot="1">
      <c r="B1028" s="1463"/>
      <c r="C1028" s="393" t="s">
        <v>735</v>
      </c>
      <c r="D1028" s="1432">
        <f>+B1028</f>
        <v>0</v>
      </c>
      <c r="E1028" s="395">
        <f t="shared" ref="E1028:L1028" si="241">SUM(E913,E916,E922,E930,E931,E949,E953,E959,E962,E963,E964,E965,E966,E975,E981,E982,E983,E984,E991,E995,E996,E997,E998,E1001,E1002,E1010,E1013,E1014,E1019)+E1024</f>
        <v>14639</v>
      </c>
      <c r="F1028" s="396">
        <f t="shared" si="241"/>
        <v>14639</v>
      </c>
      <c r="G1028" s="397">
        <f t="shared" si="241"/>
        <v>0</v>
      </c>
      <c r="H1028" s="398">
        <f t="shared" si="241"/>
        <v>0</v>
      </c>
      <c r="I1028" s="396">
        <f t="shared" si="241"/>
        <v>14241</v>
      </c>
      <c r="J1028" s="397">
        <f t="shared" si="241"/>
        <v>0</v>
      </c>
      <c r="K1028" s="398">
        <f t="shared" si="241"/>
        <v>0</v>
      </c>
      <c r="L1028" s="395">
        <f t="shared" si="241"/>
        <v>14241</v>
      </c>
      <c r="M1028" s="12">
        <f t="shared" si="238"/>
        <v>1</v>
      </c>
      <c r="N1028" s="73" t="str">
        <f>LEFT(C910,1)</f>
        <v>1</v>
      </c>
    </row>
    <row r="1029" spans="2:14" ht="16.2" thickTop="1">
      <c r="B1029" s="79" t="s">
        <v>120</v>
      </c>
      <c r="C1029" s="1"/>
      <c r="L1029" s="6"/>
      <c r="M1029" s="7">
        <f>(IF($E1028&lt;&gt;0,$M$2,IF($L1028&lt;&gt;0,$M$2,"")))</f>
        <v>1</v>
      </c>
    </row>
    <row r="1030" spans="2:14">
      <c r="B1030" s="1367"/>
      <c r="C1030" s="1367"/>
      <c r="D1030" s="1368"/>
      <c r="E1030" s="1367"/>
      <c r="F1030" s="1367"/>
      <c r="G1030" s="1367"/>
      <c r="H1030" s="1367"/>
      <c r="I1030" s="1367"/>
      <c r="J1030" s="1367"/>
      <c r="K1030" s="1367"/>
      <c r="L1030" s="1369"/>
      <c r="M1030" s="7">
        <f>(IF($E1028&lt;&gt;0,$M$2,IF($L1028&lt;&gt;0,$M$2,"")))</f>
        <v>1</v>
      </c>
    </row>
    <row r="1031" spans="2:14" ht="18" hidden="1">
      <c r="B1031" s="65"/>
      <c r="C1031" s="65"/>
      <c r="D1031" s="65"/>
      <c r="E1031" s="65"/>
      <c r="F1031" s="65"/>
      <c r="G1031" s="65"/>
      <c r="H1031" s="65"/>
      <c r="I1031" s="65"/>
      <c r="J1031" s="65"/>
      <c r="K1031" s="65"/>
      <c r="L1031" s="77"/>
      <c r="M1031" s="74" t="str">
        <f>(IF(E1026&lt;&gt;0,$G$2,IF(L1026&lt;&gt;0,$G$2,"")))</f>
        <v/>
      </c>
    </row>
    <row r="1032" spans="2:14" ht="18" hidden="1">
      <c r="B1032" s="65"/>
      <c r="C1032" s="65"/>
      <c r="D1032" s="65"/>
      <c r="E1032" s="65"/>
      <c r="F1032" s="65"/>
      <c r="G1032" s="65"/>
      <c r="H1032" s="65"/>
      <c r="I1032" s="65"/>
      <c r="J1032" s="65"/>
      <c r="K1032" s="65"/>
      <c r="L1032" s="77"/>
      <c r="M1032" s="74" t="str">
        <f>(IF(E1027&lt;&gt;0,$G$2,IF(L1027&lt;&gt;0,$G$2,"")))</f>
        <v/>
      </c>
    </row>
    <row r="1033" spans="2:14">
      <c r="B1033" s="6"/>
      <c r="C1033" s="6"/>
      <c r="D1033" s="521"/>
      <c r="E1033" s="38"/>
      <c r="F1033" s="38"/>
      <c r="G1033" s="38"/>
      <c r="H1033" s="38"/>
      <c r="I1033" s="38"/>
      <c r="J1033" s="38"/>
      <c r="K1033" s="38"/>
      <c r="L1033" s="38"/>
      <c r="M1033" s="7">
        <f>(IF($E1166&lt;&gt;0,$M$2,IF($L1166&lt;&gt;0,$M$2,"")))</f>
        <v>1</v>
      </c>
    </row>
    <row r="1034" spans="2:14">
      <c r="B1034" s="6"/>
      <c r="C1034" s="1365"/>
      <c r="D1034" s="1366"/>
      <c r="E1034" s="38"/>
      <c r="F1034" s="38"/>
      <c r="G1034" s="38"/>
      <c r="H1034" s="38"/>
      <c r="I1034" s="38"/>
      <c r="J1034" s="38"/>
      <c r="K1034" s="38"/>
      <c r="L1034" s="38"/>
      <c r="M1034" s="7">
        <f>(IF($E1166&lt;&gt;0,$M$2,IF($L1166&lt;&gt;0,$M$2,"")))</f>
        <v>1</v>
      </c>
    </row>
    <row r="1035" spans="2:14">
      <c r="B1035" s="1749" t="str">
        <f>$B$7</f>
        <v>ОТЧЕТНИ ДАННИ ПО ЕБК ЗА ИЗПЪЛНЕНИЕТО НА БЮДЖЕТА</v>
      </c>
      <c r="C1035" s="1750"/>
      <c r="D1035" s="1750"/>
      <c r="E1035" s="242"/>
      <c r="F1035" s="242"/>
      <c r="G1035" s="237"/>
      <c r="H1035" s="237"/>
      <c r="I1035" s="237"/>
      <c r="J1035" s="237"/>
      <c r="K1035" s="237"/>
      <c r="L1035" s="237"/>
      <c r="M1035" s="7">
        <f>(IF($E1166&lt;&gt;0,$M$2,IF($L1166&lt;&gt;0,$M$2,"")))</f>
        <v>1</v>
      </c>
    </row>
    <row r="1036" spans="2:14">
      <c r="B1036" s="228"/>
      <c r="C1036" s="391"/>
      <c r="D1036" s="400"/>
      <c r="E1036" s="406" t="s">
        <v>460</v>
      </c>
      <c r="F1036" s="406" t="s">
        <v>829</v>
      </c>
      <c r="G1036" s="237"/>
      <c r="H1036" s="1362" t="s">
        <v>1246</v>
      </c>
      <c r="I1036" s="1363"/>
      <c r="J1036" s="1364"/>
      <c r="K1036" s="237"/>
      <c r="L1036" s="237"/>
      <c r="M1036" s="7">
        <f>(IF($E1166&lt;&gt;0,$M$2,IF($L1166&lt;&gt;0,$M$2,"")))</f>
        <v>1</v>
      </c>
    </row>
    <row r="1037" spans="2:14" ht="17.399999999999999">
      <c r="B1037" s="1751" t="str">
        <f>$B$9</f>
        <v>ДГ КАЛИНКА КВ.РУДНИК</v>
      </c>
      <c r="C1037" s="1752"/>
      <c r="D1037" s="1753"/>
      <c r="E1037" s="115">
        <f>$E$9</f>
        <v>44197</v>
      </c>
      <c r="F1037" s="226">
        <f>$F$9</f>
        <v>44561</v>
      </c>
      <c r="G1037" s="237"/>
      <c r="H1037" s="237"/>
      <c r="I1037" s="237"/>
      <c r="J1037" s="237"/>
      <c r="K1037" s="237"/>
      <c r="L1037" s="237"/>
      <c r="M1037" s="7">
        <f>(IF($E1166&lt;&gt;0,$M$2,IF($L1166&lt;&gt;0,$M$2,"")))</f>
        <v>1</v>
      </c>
    </row>
    <row r="1038" spans="2:14">
      <c r="B1038" s="227" t="str">
        <f>$B$10</f>
        <v>(наименование на разпоредителя с бюджет)</v>
      </c>
      <c r="C1038" s="228"/>
      <c r="D1038" s="229"/>
      <c r="E1038" s="237"/>
      <c r="F1038" s="237"/>
      <c r="G1038" s="237"/>
      <c r="H1038" s="237"/>
      <c r="I1038" s="237"/>
      <c r="J1038" s="237"/>
      <c r="K1038" s="237"/>
      <c r="L1038" s="237"/>
      <c r="M1038" s="7">
        <f>(IF($E1166&lt;&gt;0,$M$2,IF($L1166&lt;&gt;0,$M$2,"")))</f>
        <v>1</v>
      </c>
    </row>
    <row r="1039" spans="2:14">
      <c r="B1039" s="227"/>
      <c r="C1039" s="228"/>
      <c r="D1039" s="229"/>
      <c r="E1039" s="237"/>
      <c r="F1039" s="237"/>
      <c r="G1039" s="237"/>
      <c r="H1039" s="237"/>
      <c r="I1039" s="237"/>
      <c r="J1039" s="237"/>
      <c r="K1039" s="237"/>
      <c r="L1039" s="237"/>
      <c r="M1039" s="7">
        <f>(IF($E1166&lt;&gt;0,$M$2,IF($L1166&lt;&gt;0,$M$2,"")))</f>
        <v>1</v>
      </c>
    </row>
    <row r="1040" spans="2:14" ht="18">
      <c r="B1040" s="1754" t="str">
        <f>$B$12</f>
        <v xml:space="preserve">Бургас </v>
      </c>
      <c r="C1040" s="1755"/>
      <c r="D1040" s="1756"/>
      <c r="E1040" s="410" t="s">
        <v>884</v>
      </c>
      <c r="F1040" s="1360" t="str">
        <f>$F$12</f>
        <v>5202</v>
      </c>
      <c r="G1040" s="237"/>
      <c r="H1040" s="237"/>
      <c r="I1040" s="237"/>
      <c r="J1040" s="237"/>
      <c r="K1040" s="237"/>
      <c r="L1040" s="237"/>
      <c r="M1040" s="7">
        <f>(IF($E1166&lt;&gt;0,$M$2,IF($L1166&lt;&gt;0,$M$2,"")))</f>
        <v>1</v>
      </c>
    </row>
    <row r="1041" spans="2:14">
      <c r="B1041" s="233" t="str">
        <f>$B$13</f>
        <v>(наименование на първостепенния разпоредител с бюджет)</v>
      </c>
      <c r="C1041" s="228"/>
      <c r="D1041" s="229"/>
      <c r="E1041" s="1361"/>
      <c r="F1041" s="242"/>
      <c r="G1041" s="237"/>
      <c r="H1041" s="237"/>
      <c r="I1041" s="237"/>
      <c r="J1041" s="237"/>
      <c r="K1041" s="237"/>
      <c r="L1041" s="237"/>
      <c r="M1041" s="7">
        <f>(IF($E1166&lt;&gt;0,$M$2,IF($L1166&lt;&gt;0,$M$2,"")))</f>
        <v>1</v>
      </c>
    </row>
    <row r="1042" spans="2:14" ht="18">
      <c r="B1042" s="236"/>
      <c r="C1042" s="237"/>
      <c r="D1042" s="124" t="s">
        <v>885</v>
      </c>
      <c r="E1042" s="238">
        <f>$E$15</f>
        <v>0</v>
      </c>
      <c r="F1042" s="414" t="str">
        <f>$F$15</f>
        <v>БЮДЖЕТ</v>
      </c>
      <c r="G1042" s="218"/>
      <c r="H1042" s="218"/>
      <c r="I1042" s="218"/>
      <c r="J1042" s="218"/>
      <c r="K1042" s="218"/>
      <c r="L1042" s="218"/>
      <c r="M1042" s="7">
        <f>(IF($E1166&lt;&gt;0,$M$2,IF($L1166&lt;&gt;0,$M$2,"")))</f>
        <v>1</v>
      </c>
    </row>
    <row r="1043" spans="2:14" ht="16.2" thickBot="1">
      <c r="B1043" s="228"/>
      <c r="C1043" s="391"/>
      <c r="D1043" s="400"/>
      <c r="E1043" s="237"/>
      <c r="F1043" s="409"/>
      <c r="G1043" s="409"/>
      <c r="H1043" s="409"/>
      <c r="I1043" s="409"/>
      <c r="J1043" s="409"/>
      <c r="K1043" s="409"/>
      <c r="L1043" s="1377" t="s">
        <v>461</v>
      </c>
      <c r="M1043" s="7">
        <f>(IF($E1166&lt;&gt;0,$M$2,IF($L1166&lt;&gt;0,$M$2,"")))</f>
        <v>1</v>
      </c>
    </row>
    <row r="1044" spans="2:14" ht="17.399999999999999">
      <c r="B1044" s="247"/>
      <c r="C1044" s="248"/>
      <c r="D1044" s="249" t="s">
        <v>707</v>
      </c>
      <c r="E1044" s="1757" t="s">
        <v>2071</v>
      </c>
      <c r="F1044" s="1758"/>
      <c r="G1044" s="1758"/>
      <c r="H1044" s="1759"/>
      <c r="I1044" s="1760" t="s">
        <v>2072</v>
      </c>
      <c r="J1044" s="1761"/>
      <c r="K1044" s="1761"/>
      <c r="L1044" s="1762"/>
      <c r="M1044" s="7">
        <f>(IF($E1166&lt;&gt;0,$M$2,IF($L1166&lt;&gt;0,$M$2,"")))</f>
        <v>1</v>
      </c>
    </row>
    <row r="1045" spans="2:14" ht="47.4" thickBot="1">
      <c r="B1045" s="250" t="s">
        <v>62</v>
      </c>
      <c r="C1045" s="251" t="s">
        <v>462</v>
      </c>
      <c r="D1045" s="252" t="s">
        <v>708</v>
      </c>
      <c r="E1045" s="1403" t="str">
        <f>$E$20</f>
        <v>Уточнен план                Общо</v>
      </c>
      <c r="F1045" s="1407" t="str">
        <f>$F$20</f>
        <v>държавни дейности</v>
      </c>
      <c r="G1045" s="1408" t="str">
        <f>$G$20</f>
        <v>местни дейности</v>
      </c>
      <c r="H1045" s="1409" t="str">
        <f>$H$20</f>
        <v>дофинансиране</v>
      </c>
      <c r="I1045" s="253" t="str">
        <f>$I$20</f>
        <v>държавни дейности -ОТЧЕТ</v>
      </c>
      <c r="J1045" s="254" t="str">
        <f>$J$20</f>
        <v>местни дейности - ОТЧЕТ</v>
      </c>
      <c r="K1045" s="255" t="str">
        <f>$K$20</f>
        <v>дофинансиране - ОТЧЕТ</v>
      </c>
      <c r="L1045" s="1630" t="str">
        <f>$L$20</f>
        <v>ОТЧЕТ                                    ОБЩО</v>
      </c>
      <c r="M1045" s="7">
        <f>(IF($E1166&lt;&gt;0,$M$2,IF($L1166&lt;&gt;0,$M$2,"")))</f>
        <v>1</v>
      </c>
    </row>
    <row r="1046" spans="2:14" ht="18">
      <c r="B1046" s="258"/>
      <c r="C1046" s="259"/>
      <c r="D1046" s="260" t="s">
        <v>737</v>
      </c>
      <c r="E1046" s="1454" t="str">
        <f>$E$21</f>
        <v>(1)</v>
      </c>
      <c r="F1046" s="143" t="str">
        <f>$F$21</f>
        <v>(2)</v>
      </c>
      <c r="G1046" s="144" t="str">
        <f>$G$21</f>
        <v>(3)</v>
      </c>
      <c r="H1046" s="145" t="str">
        <f>$H$21</f>
        <v>(4)</v>
      </c>
      <c r="I1046" s="261" t="str">
        <f>$I$21</f>
        <v>(5)</v>
      </c>
      <c r="J1046" s="262" t="str">
        <f>$J$21</f>
        <v>(6)</v>
      </c>
      <c r="K1046" s="263" t="str">
        <f>$K$21</f>
        <v>(7)</v>
      </c>
      <c r="L1046" s="264" t="str">
        <f>$L$21</f>
        <v>(8)</v>
      </c>
      <c r="M1046" s="7">
        <f>(IF($E1166&lt;&gt;0,$M$2,IF($L1166&lt;&gt;0,$M$2,"")))</f>
        <v>1</v>
      </c>
    </row>
    <row r="1047" spans="2:14">
      <c r="B1047" s="1451"/>
      <c r="C1047" s="1597" t="e">
        <f>VLOOKUP(D1047,OP_LIST2,2,FALSE)</f>
        <v>#N/A</v>
      </c>
      <c r="D1047" s="1457"/>
      <c r="E1047" s="389"/>
      <c r="F1047" s="1441"/>
      <c r="G1047" s="1442"/>
      <c r="H1047" s="1443"/>
      <c r="I1047" s="1441"/>
      <c r="J1047" s="1442"/>
      <c r="K1047" s="1443"/>
      <c r="L1047" s="1440"/>
      <c r="M1047" s="7">
        <f>(IF($E1166&lt;&gt;0,$M$2,IF($L1166&lt;&gt;0,$M$2,"")))</f>
        <v>1</v>
      </c>
    </row>
    <row r="1048" spans="2:14">
      <c r="B1048" s="1668" t="s">
        <v>2070</v>
      </c>
      <c r="C1048" s="1458">
        <f>VLOOKUP(D1049,EBK_DEIN2,2,FALSE)</f>
        <v>3311</v>
      </c>
      <c r="D1048" s="1457" t="s">
        <v>786</v>
      </c>
      <c r="E1048" s="389"/>
      <c r="F1048" s="1444"/>
      <c r="G1048" s="1445"/>
      <c r="H1048" s="1446"/>
      <c r="I1048" s="1444"/>
      <c r="J1048" s="1445"/>
      <c r="K1048" s="1446"/>
      <c r="L1048" s="1440"/>
      <c r="M1048" s="7">
        <f>(IF($E1166&lt;&gt;0,$M$2,IF($L1166&lt;&gt;0,$M$2,"")))</f>
        <v>1</v>
      </c>
    </row>
    <row r="1049" spans="2:14">
      <c r="B1049" s="1450"/>
      <c r="C1049" s="1586">
        <f>+C1048</f>
        <v>3311</v>
      </c>
      <c r="D1049" s="1452" t="s">
        <v>2000</v>
      </c>
      <c r="E1049" s="389"/>
      <c r="F1049" s="1444"/>
      <c r="G1049" s="1445"/>
      <c r="H1049" s="1446"/>
      <c r="I1049" s="1444"/>
      <c r="J1049" s="1445"/>
      <c r="K1049" s="1446"/>
      <c r="L1049" s="1440"/>
      <c r="M1049" s="7">
        <f>(IF($E1166&lt;&gt;0,$M$2,IF($L1166&lt;&gt;0,$M$2,"")))</f>
        <v>1</v>
      </c>
    </row>
    <row r="1050" spans="2:14">
      <c r="B1050" s="1455"/>
      <c r="C1050" s="1453"/>
      <c r="D1050" s="1456" t="s">
        <v>709</v>
      </c>
      <c r="E1050" s="389"/>
      <c r="F1050" s="1447"/>
      <c r="G1050" s="1448"/>
      <c r="H1050" s="1449"/>
      <c r="I1050" s="1447"/>
      <c r="J1050" s="1448"/>
      <c r="K1050" s="1449"/>
      <c r="L1050" s="1440"/>
      <c r="M1050" s="7">
        <f>(IF($E1166&lt;&gt;0,$M$2,IF($L1166&lt;&gt;0,$M$2,"")))</f>
        <v>1</v>
      </c>
    </row>
    <row r="1051" spans="2:14">
      <c r="B1051" s="272">
        <v>100</v>
      </c>
      <c r="C1051" s="1765" t="s">
        <v>738</v>
      </c>
      <c r="D1051" s="1766"/>
      <c r="E1051" s="273">
        <f t="shared" ref="E1051:L1051" si="242">SUM(E1052:E1053)</f>
        <v>396909</v>
      </c>
      <c r="F1051" s="274">
        <f t="shared" si="242"/>
        <v>396909</v>
      </c>
      <c r="G1051" s="275">
        <f t="shared" si="242"/>
        <v>0</v>
      </c>
      <c r="H1051" s="276">
        <f t="shared" si="242"/>
        <v>0</v>
      </c>
      <c r="I1051" s="274">
        <f t="shared" si="242"/>
        <v>382654</v>
      </c>
      <c r="J1051" s="275">
        <f t="shared" si="242"/>
        <v>0</v>
      </c>
      <c r="K1051" s="276">
        <f t="shared" si="242"/>
        <v>0</v>
      </c>
      <c r="L1051" s="273">
        <f t="shared" si="242"/>
        <v>382654</v>
      </c>
      <c r="M1051" s="12">
        <f t="shared" ref="M1051:M1082" si="243">(IF($E1051&lt;&gt;0,$M$2,IF($L1051&lt;&gt;0,$M$2,"")))</f>
        <v>1</v>
      </c>
      <c r="N1051" s="13"/>
    </row>
    <row r="1052" spans="2:14" ht="16.2">
      <c r="B1052" s="278"/>
      <c r="C1052" s="279">
        <v>101</v>
      </c>
      <c r="D1052" s="280" t="s">
        <v>739</v>
      </c>
      <c r="E1052" s="281">
        <f>F1052+G1052+H1052</f>
        <v>396909</v>
      </c>
      <c r="F1052" s="152">
        <v>396909</v>
      </c>
      <c r="G1052" s="153"/>
      <c r="H1052" s="1418"/>
      <c r="I1052" s="152">
        <v>382654</v>
      </c>
      <c r="J1052" s="153"/>
      <c r="K1052" s="1418"/>
      <c r="L1052" s="281">
        <f>I1052+J1052+K1052</f>
        <v>382654</v>
      </c>
      <c r="M1052" s="12">
        <f t="shared" si="243"/>
        <v>1</v>
      </c>
      <c r="N1052" s="13"/>
    </row>
    <row r="1053" spans="2:14" ht="16.2" hidden="1">
      <c r="B1053" s="278"/>
      <c r="C1053" s="285">
        <v>102</v>
      </c>
      <c r="D1053" s="286" t="s">
        <v>740</v>
      </c>
      <c r="E1053" s="287">
        <f>F1053+G1053+H1053</f>
        <v>0</v>
      </c>
      <c r="F1053" s="173"/>
      <c r="G1053" s="174"/>
      <c r="H1053" s="1421"/>
      <c r="I1053" s="173"/>
      <c r="J1053" s="174"/>
      <c r="K1053" s="1421"/>
      <c r="L1053" s="287">
        <f>I1053+J1053+K1053</f>
        <v>0</v>
      </c>
      <c r="M1053" s="12" t="str">
        <f t="shared" si="243"/>
        <v/>
      </c>
      <c r="N1053" s="13"/>
    </row>
    <row r="1054" spans="2:14">
      <c r="B1054" s="272">
        <v>200</v>
      </c>
      <c r="C1054" s="1767" t="s">
        <v>741</v>
      </c>
      <c r="D1054" s="1768"/>
      <c r="E1054" s="273">
        <f t="shared" ref="E1054:L1054" si="244">SUM(E1055:E1059)</f>
        <v>38809</v>
      </c>
      <c r="F1054" s="274">
        <f t="shared" si="244"/>
        <v>38809</v>
      </c>
      <c r="G1054" s="275">
        <f t="shared" si="244"/>
        <v>0</v>
      </c>
      <c r="H1054" s="276">
        <f t="shared" si="244"/>
        <v>0</v>
      </c>
      <c r="I1054" s="274">
        <f t="shared" si="244"/>
        <v>38809</v>
      </c>
      <c r="J1054" s="275">
        <f t="shared" si="244"/>
        <v>0</v>
      </c>
      <c r="K1054" s="276">
        <f t="shared" si="244"/>
        <v>0</v>
      </c>
      <c r="L1054" s="273">
        <f t="shared" si="244"/>
        <v>38809</v>
      </c>
      <c r="M1054" s="12">
        <f t="shared" si="243"/>
        <v>1</v>
      </c>
      <c r="N1054" s="13"/>
    </row>
    <row r="1055" spans="2:14" ht="16.2" hidden="1">
      <c r="B1055" s="291"/>
      <c r="C1055" s="279">
        <v>201</v>
      </c>
      <c r="D1055" s="280" t="s">
        <v>742</v>
      </c>
      <c r="E1055" s="281">
        <f>F1055+G1055+H1055</f>
        <v>0</v>
      </c>
      <c r="F1055" s="152"/>
      <c r="G1055" s="153"/>
      <c r="H1055" s="1418"/>
      <c r="I1055" s="152"/>
      <c r="J1055" s="153"/>
      <c r="K1055" s="1418"/>
      <c r="L1055" s="281">
        <f>I1055+J1055+K1055</f>
        <v>0</v>
      </c>
      <c r="M1055" s="12" t="str">
        <f t="shared" si="243"/>
        <v/>
      </c>
      <c r="N1055" s="13"/>
    </row>
    <row r="1056" spans="2:14" ht="16.2">
      <c r="B1056" s="292"/>
      <c r="C1056" s="293">
        <v>202</v>
      </c>
      <c r="D1056" s="294" t="s">
        <v>743</v>
      </c>
      <c r="E1056" s="295">
        <f>F1056+G1056+H1056</f>
        <v>20112</v>
      </c>
      <c r="F1056" s="158">
        <v>20112</v>
      </c>
      <c r="G1056" s="159"/>
      <c r="H1056" s="1420"/>
      <c r="I1056" s="158">
        <v>20112</v>
      </c>
      <c r="J1056" s="159"/>
      <c r="K1056" s="1420"/>
      <c r="L1056" s="295">
        <f>I1056+J1056+K1056</f>
        <v>20112</v>
      </c>
      <c r="M1056" s="12">
        <f t="shared" si="243"/>
        <v>1</v>
      </c>
      <c r="N1056" s="13"/>
    </row>
    <row r="1057" spans="2:14" ht="16.2">
      <c r="B1057" s="299"/>
      <c r="C1057" s="293">
        <v>205</v>
      </c>
      <c r="D1057" s="294" t="s">
        <v>590</v>
      </c>
      <c r="E1057" s="295">
        <f>F1057+G1057+H1057</f>
        <v>14516</v>
      </c>
      <c r="F1057" s="158">
        <v>14516</v>
      </c>
      <c r="G1057" s="159"/>
      <c r="H1057" s="1420"/>
      <c r="I1057" s="158">
        <v>14516</v>
      </c>
      <c r="J1057" s="159"/>
      <c r="K1057" s="1420"/>
      <c r="L1057" s="295">
        <f>I1057+J1057+K1057</f>
        <v>14516</v>
      </c>
      <c r="M1057" s="12">
        <f t="shared" si="243"/>
        <v>1</v>
      </c>
      <c r="N1057" s="13"/>
    </row>
    <row r="1058" spans="2:14" ht="16.2">
      <c r="B1058" s="299"/>
      <c r="C1058" s="293">
        <v>208</v>
      </c>
      <c r="D1058" s="300" t="s">
        <v>591</v>
      </c>
      <c r="E1058" s="295">
        <f>F1058+G1058+H1058</f>
        <v>2305</v>
      </c>
      <c r="F1058" s="158">
        <v>2305</v>
      </c>
      <c r="G1058" s="159"/>
      <c r="H1058" s="1420"/>
      <c r="I1058" s="158">
        <v>2305</v>
      </c>
      <c r="J1058" s="159"/>
      <c r="K1058" s="1420"/>
      <c r="L1058" s="295">
        <f>I1058+J1058+K1058</f>
        <v>2305</v>
      </c>
      <c r="M1058" s="12">
        <f t="shared" si="243"/>
        <v>1</v>
      </c>
      <c r="N1058" s="13"/>
    </row>
    <row r="1059" spans="2:14" ht="16.2">
      <c r="B1059" s="291"/>
      <c r="C1059" s="285">
        <v>209</v>
      </c>
      <c r="D1059" s="301" t="s">
        <v>592</v>
      </c>
      <c r="E1059" s="287">
        <f>F1059+G1059+H1059</f>
        <v>1876</v>
      </c>
      <c r="F1059" s="173">
        <v>1876</v>
      </c>
      <c r="G1059" s="174"/>
      <c r="H1059" s="1421"/>
      <c r="I1059" s="173">
        <v>1876</v>
      </c>
      <c r="J1059" s="174"/>
      <c r="K1059" s="1421"/>
      <c r="L1059" s="287">
        <f>I1059+J1059+K1059</f>
        <v>1876</v>
      </c>
      <c r="M1059" s="12">
        <f t="shared" si="243"/>
        <v>1</v>
      </c>
      <c r="N1059" s="13"/>
    </row>
    <row r="1060" spans="2:14">
      <c r="B1060" s="272">
        <v>500</v>
      </c>
      <c r="C1060" s="1769" t="s">
        <v>191</v>
      </c>
      <c r="D1060" s="1770"/>
      <c r="E1060" s="273">
        <f t="shared" ref="E1060:L1060" si="245">SUM(E1061:E1067)</f>
        <v>82919</v>
      </c>
      <c r="F1060" s="274">
        <f t="shared" si="245"/>
        <v>82919</v>
      </c>
      <c r="G1060" s="275">
        <f t="shared" si="245"/>
        <v>0</v>
      </c>
      <c r="H1060" s="276">
        <f t="shared" si="245"/>
        <v>0</v>
      </c>
      <c r="I1060" s="274">
        <f t="shared" si="245"/>
        <v>82919</v>
      </c>
      <c r="J1060" s="275">
        <f t="shared" si="245"/>
        <v>0</v>
      </c>
      <c r="K1060" s="276">
        <f t="shared" si="245"/>
        <v>0</v>
      </c>
      <c r="L1060" s="273">
        <f t="shared" si="245"/>
        <v>82919</v>
      </c>
      <c r="M1060" s="12">
        <f t="shared" si="243"/>
        <v>1</v>
      </c>
      <c r="N1060" s="13"/>
    </row>
    <row r="1061" spans="2:14" ht="16.2">
      <c r="B1061" s="291"/>
      <c r="C1061" s="302">
        <v>551</v>
      </c>
      <c r="D1061" s="303" t="s">
        <v>192</v>
      </c>
      <c r="E1061" s="281">
        <f t="shared" ref="E1061:E1068" si="246">F1061+G1061+H1061</f>
        <v>44310</v>
      </c>
      <c r="F1061" s="152">
        <v>44310</v>
      </c>
      <c r="G1061" s="153"/>
      <c r="H1061" s="1418"/>
      <c r="I1061" s="152">
        <v>44310</v>
      </c>
      <c r="J1061" s="153"/>
      <c r="K1061" s="1418"/>
      <c r="L1061" s="281">
        <f t="shared" ref="L1061:L1068" si="247">I1061+J1061+K1061</f>
        <v>44310</v>
      </c>
      <c r="M1061" s="12">
        <f t="shared" si="243"/>
        <v>1</v>
      </c>
      <c r="N1061" s="13"/>
    </row>
    <row r="1062" spans="2:14" ht="16.2">
      <c r="B1062" s="291"/>
      <c r="C1062" s="304">
        <v>552</v>
      </c>
      <c r="D1062" s="305" t="s">
        <v>903</v>
      </c>
      <c r="E1062" s="295">
        <f t="shared" si="246"/>
        <v>11060</v>
      </c>
      <c r="F1062" s="158">
        <v>11060</v>
      </c>
      <c r="G1062" s="159"/>
      <c r="H1062" s="1420"/>
      <c r="I1062" s="158">
        <v>11060</v>
      </c>
      <c r="J1062" s="159"/>
      <c r="K1062" s="1420"/>
      <c r="L1062" s="295">
        <f t="shared" si="247"/>
        <v>11060</v>
      </c>
      <c r="M1062" s="12">
        <f t="shared" si="243"/>
        <v>1</v>
      </c>
      <c r="N1062" s="13"/>
    </row>
    <row r="1063" spans="2:14" ht="16.2" hidden="1">
      <c r="B1063" s="306"/>
      <c r="C1063" s="304">
        <v>558</v>
      </c>
      <c r="D1063" s="307" t="s">
        <v>865</v>
      </c>
      <c r="E1063" s="295">
        <f t="shared" si="246"/>
        <v>0</v>
      </c>
      <c r="F1063" s="488">
        <v>0</v>
      </c>
      <c r="G1063" s="489">
        <v>0</v>
      </c>
      <c r="H1063" s="160">
        <v>0</v>
      </c>
      <c r="I1063" s="488">
        <v>0</v>
      </c>
      <c r="J1063" s="489">
        <v>0</v>
      </c>
      <c r="K1063" s="160">
        <v>0</v>
      </c>
      <c r="L1063" s="295">
        <f t="shared" si="247"/>
        <v>0</v>
      </c>
      <c r="M1063" s="12" t="str">
        <f t="shared" si="243"/>
        <v/>
      </c>
      <c r="N1063" s="13"/>
    </row>
    <row r="1064" spans="2:14" ht="16.2">
      <c r="B1064" s="306"/>
      <c r="C1064" s="304">
        <v>560</v>
      </c>
      <c r="D1064" s="307" t="s">
        <v>193</v>
      </c>
      <c r="E1064" s="295">
        <f t="shared" si="246"/>
        <v>18927</v>
      </c>
      <c r="F1064" s="158">
        <v>18927</v>
      </c>
      <c r="G1064" s="159"/>
      <c r="H1064" s="1420"/>
      <c r="I1064" s="158">
        <v>18927</v>
      </c>
      <c r="J1064" s="159"/>
      <c r="K1064" s="1420"/>
      <c r="L1064" s="295">
        <f t="shared" si="247"/>
        <v>18927</v>
      </c>
      <c r="M1064" s="12">
        <f t="shared" si="243"/>
        <v>1</v>
      </c>
      <c r="N1064" s="13"/>
    </row>
    <row r="1065" spans="2:14" ht="16.2">
      <c r="B1065" s="306"/>
      <c r="C1065" s="304">
        <v>580</v>
      </c>
      <c r="D1065" s="305" t="s">
        <v>194</v>
      </c>
      <c r="E1065" s="295">
        <f t="shared" si="246"/>
        <v>8622</v>
      </c>
      <c r="F1065" s="158">
        <v>8622</v>
      </c>
      <c r="G1065" s="159"/>
      <c r="H1065" s="1420"/>
      <c r="I1065" s="158">
        <v>8622</v>
      </c>
      <c r="J1065" s="159"/>
      <c r="K1065" s="1420"/>
      <c r="L1065" s="295">
        <f t="shared" si="247"/>
        <v>8622</v>
      </c>
      <c r="M1065" s="12">
        <f t="shared" si="243"/>
        <v>1</v>
      </c>
      <c r="N1065" s="13"/>
    </row>
    <row r="1066" spans="2:14" hidden="1">
      <c r="B1066" s="291"/>
      <c r="C1066" s="304">
        <v>588</v>
      </c>
      <c r="D1066" s="305" t="s">
        <v>867</v>
      </c>
      <c r="E1066" s="295">
        <f t="shared" si="246"/>
        <v>0</v>
      </c>
      <c r="F1066" s="488">
        <v>0</v>
      </c>
      <c r="G1066" s="489">
        <v>0</v>
      </c>
      <c r="H1066" s="160">
        <v>0</v>
      </c>
      <c r="I1066" s="488">
        <v>0</v>
      </c>
      <c r="J1066" s="489">
        <v>0</v>
      </c>
      <c r="K1066" s="160">
        <v>0</v>
      </c>
      <c r="L1066" s="295">
        <f t="shared" si="247"/>
        <v>0</v>
      </c>
      <c r="M1066" s="12" t="str">
        <f t="shared" si="243"/>
        <v/>
      </c>
      <c r="N1066" s="13"/>
    </row>
    <row r="1067" spans="2:14" ht="31.8" hidden="1">
      <c r="B1067" s="291"/>
      <c r="C1067" s="308">
        <v>590</v>
      </c>
      <c r="D1067" s="309" t="s">
        <v>195</v>
      </c>
      <c r="E1067" s="287">
        <f t="shared" si="246"/>
        <v>0</v>
      </c>
      <c r="F1067" s="173"/>
      <c r="G1067" s="174"/>
      <c r="H1067" s="1421"/>
      <c r="I1067" s="173"/>
      <c r="J1067" s="174"/>
      <c r="K1067" s="1421"/>
      <c r="L1067" s="287">
        <f t="shared" si="247"/>
        <v>0</v>
      </c>
      <c r="M1067" s="12" t="str">
        <f t="shared" si="243"/>
        <v/>
      </c>
      <c r="N1067" s="13"/>
    </row>
    <row r="1068" spans="2:14" hidden="1">
      <c r="B1068" s="272">
        <v>800</v>
      </c>
      <c r="C1068" s="1771" t="s">
        <v>196</v>
      </c>
      <c r="D1068" s="1772"/>
      <c r="E1068" s="310">
        <f t="shared" si="246"/>
        <v>0</v>
      </c>
      <c r="F1068" s="1422"/>
      <c r="G1068" s="1423"/>
      <c r="H1068" s="1424"/>
      <c r="I1068" s="1422"/>
      <c r="J1068" s="1423"/>
      <c r="K1068" s="1424"/>
      <c r="L1068" s="310">
        <f t="shared" si="247"/>
        <v>0</v>
      </c>
      <c r="M1068" s="12" t="str">
        <f t="shared" si="243"/>
        <v/>
      </c>
      <c r="N1068" s="13"/>
    </row>
    <row r="1069" spans="2:14">
      <c r="B1069" s="272">
        <v>1000</v>
      </c>
      <c r="C1069" s="1767" t="s">
        <v>197</v>
      </c>
      <c r="D1069" s="1768"/>
      <c r="E1069" s="310">
        <f t="shared" ref="E1069:L1069" si="248">SUM(E1070:E1086)</f>
        <v>115209</v>
      </c>
      <c r="F1069" s="274">
        <f t="shared" si="248"/>
        <v>59465</v>
      </c>
      <c r="G1069" s="275">
        <f t="shared" si="248"/>
        <v>55744</v>
      </c>
      <c r="H1069" s="276">
        <f t="shared" si="248"/>
        <v>0</v>
      </c>
      <c r="I1069" s="274">
        <f t="shared" si="248"/>
        <v>59465</v>
      </c>
      <c r="J1069" s="275">
        <f t="shared" si="248"/>
        <v>55744</v>
      </c>
      <c r="K1069" s="276">
        <f t="shared" si="248"/>
        <v>0</v>
      </c>
      <c r="L1069" s="310">
        <f t="shared" si="248"/>
        <v>115209</v>
      </c>
      <c r="M1069" s="12">
        <f t="shared" si="243"/>
        <v>1</v>
      </c>
      <c r="N1069" s="13"/>
    </row>
    <row r="1070" spans="2:14">
      <c r="B1070" s="292"/>
      <c r="C1070" s="279">
        <v>1011</v>
      </c>
      <c r="D1070" s="311" t="s">
        <v>198</v>
      </c>
      <c r="E1070" s="281">
        <f t="shared" ref="E1070:E1086" si="249">F1070+G1070+H1070</f>
        <v>25595</v>
      </c>
      <c r="F1070" s="152">
        <v>4620</v>
      </c>
      <c r="G1070" s="153">
        <v>20975</v>
      </c>
      <c r="H1070" s="1418"/>
      <c r="I1070" s="152">
        <v>4620</v>
      </c>
      <c r="J1070" s="153">
        <v>20975</v>
      </c>
      <c r="K1070" s="1418"/>
      <c r="L1070" s="281">
        <f t="shared" ref="L1070:L1086" si="250">I1070+J1070+K1070</f>
        <v>25595</v>
      </c>
      <c r="M1070" s="12">
        <f t="shared" si="243"/>
        <v>1</v>
      </c>
      <c r="N1070" s="13"/>
    </row>
    <row r="1071" spans="2:14" hidden="1">
      <c r="B1071" s="292"/>
      <c r="C1071" s="293">
        <v>1012</v>
      </c>
      <c r="D1071" s="294" t="s">
        <v>199</v>
      </c>
      <c r="E1071" s="295">
        <f t="shared" si="249"/>
        <v>0</v>
      </c>
      <c r="F1071" s="158"/>
      <c r="G1071" s="159"/>
      <c r="H1071" s="1420"/>
      <c r="I1071" s="158"/>
      <c r="J1071" s="159"/>
      <c r="K1071" s="1420"/>
      <c r="L1071" s="295">
        <f t="shared" si="250"/>
        <v>0</v>
      </c>
      <c r="M1071" s="12" t="str">
        <f t="shared" si="243"/>
        <v/>
      </c>
      <c r="N1071" s="13"/>
    </row>
    <row r="1072" spans="2:14">
      <c r="B1072" s="292"/>
      <c r="C1072" s="293">
        <v>1013</v>
      </c>
      <c r="D1072" s="294" t="s">
        <v>200</v>
      </c>
      <c r="E1072" s="295">
        <f t="shared" si="249"/>
        <v>4805</v>
      </c>
      <c r="F1072" s="158"/>
      <c r="G1072" s="159">
        <v>4805</v>
      </c>
      <c r="H1072" s="1420"/>
      <c r="I1072" s="158"/>
      <c r="J1072" s="159">
        <v>4805</v>
      </c>
      <c r="K1072" s="1420"/>
      <c r="L1072" s="295">
        <f t="shared" si="250"/>
        <v>4805</v>
      </c>
      <c r="M1072" s="12">
        <f t="shared" si="243"/>
        <v>1</v>
      </c>
      <c r="N1072" s="13"/>
    </row>
    <row r="1073" spans="2:14">
      <c r="B1073" s="292"/>
      <c r="C1073" s="293">
        <v>1014</v>
      </c>
      <c r="D1073" s="294" t="s">
        <v>201</v>
      </c>
      <c r="E1073" s="295">
        <f t="shared" si="249"/>
        <v>3727</v>
      </c>
      <c r="F1073" s="158">
        <v>2920</v>
      </c>
      <c r="G1073" s="159">
        <v>807</v>
      </c>
      <c r="H1073" s="1420"/>
      <c r="I1073" s="158">
        <v>2920</v>
      </c>
      <c r="J1073" s="159">
        <v>807</v>
      </c>
      <c r="K1073" s="1420"/>
      <c r="L1073" s="295">
        <f t="shared" si="250"/>
        <v>3727</v>
      </c>
      <c r="M1073" s="12">
        <f t="shared" si="243"/>
        <v>1</v>
      </c>
      <c r="N1073" s="13"/>
    </row>
    <row r="1074" spans="2:14">
      <c r="B1074" s="292"/>
      <c r="C1074" s="293">
        <v>1015</v>
      </c>
      <c r="D1074" s="294" t="s">
        <v>202</v>
      </c>
      <c r="E1074" s="295">
        <f t="shared" si="249"/>
        <v>28921</v>
      </c>
      <c r="F1074" s="158">
        <v>19036</v>
      </c>
      <c r="G1074" s="159">
        <v>9885</v>
      </c>
      <c r="H1074" s="1420"/>
      <c r="I1074" s="158">
        <v>19036</v>
      </c>
      <c r="J1074" s="159">
        <v>9885</v>
      </c>
      <c r="K1074" s="1420"/>
      <c r="L1074" s="295">
        <f t="shared" si="250"/>
        <v>28921</v>
      </c>
      <c r="M1074" s="12">
        <f t="shared" si="243"/>
        <v>1</v>
      </c>
      <c r="N1074" s="13"/>
    </row>
    <row r="1075" spans="2:14">
      <c r="B1075" s="292"/>
      <c r="C1075" s="312">
        <v>1016</v>
      </c>
      <c r="D1075" s="313" t="s">
        <v>203</v>
      </c>
      <c r="E1075" s="314">
        <f t="shared" si="249"/>
        <v>24372</v>
      </c>
      <c r="F1075" s="164">
        <v>13209</v>
      </c>
      <c r="G1075" s="165">
        <v>11163</v>
      </c>
      <c r="H1075" s="1419"/>
      <c r="I1075" s="164">
        <v>13209</v>
      </c>
      <c r="J1075" s="165">
        <v>11163</v>
      </c>
      <c r="K1075" s="1419"/>
      <c r="L1075" s="314">
        <f t="shared" si="250"/>
        <v>24372</v>
      </c>
      <c r="M1075" s="12">
        <f t="shared" si="243"/>
        <v>1</v>
      </c>
      <c r="N1075" s="13"/>
    </row>
    <row r="1076" spans="2:14" ht="16.2">
      <c r="B1076" s="278"/>
      <c r="C1076" s="318">
        <v>1020</v>
      </c>
      <c r="D1076" s="319" t="s">
        <v>204</v>
      </c>
      <c r="E1076" s="320">
        <f t="shared" si="249"/>
        <v>24580</v>
      </c>
      <c r="F1076" s="454">
        <v>19680</v>
      </c>
      <c r="G1076" s="455">
        <v>4900</v>
      </c>
      <c r="H1076" s="1428"/>
      <c r="I1076" s="454">
        <v>19680</v>
      </c>
      <c r="J1076" s="455">
        <v>4900</v>
      </c>
      <c r="K1076" s="1428"/>
      <c r="L1076" s="320">
        <f t="shared" si="250"/>
        <v>24580</v>
      </c>
      <c r="M1076" s="12">
        <f t="shared" si="243"/>
        <v>1</v>
      </c>
      <c r="N1076" s="13"/>
    </row>
    <row r="1077" spans="2:14">
      <c r="B1077" s="292"/>
      <c r="C1077" s="324">
        <v>1030</v>
      </c>
      <c r="D1077" s="325" t="s">
        <v>205</v>
      </c>
      <c r="E1077" s="326">
        <f t="shared" si="249"/>
        <v>399</v>
      </c>
      <c r="F1077" s="449"/>
      <c r="G1077" s="450">
        <v>399</v>
      </c>
      <c r="H1077" s="1425"/>
      <c r="I1077" s="449"/>
      <c r="J1077" s="450">
        <v>399</v>
      </c>
      <c r="K1077" s="1425"/>
      <c r="L1077" s="326">
        <f t="shared" si="250"/>
        <v>399</v>
      </c>
      <c r="M1077" s="12">
        <f t="shared" si="243"/>
        <v>1</v>
      </c>
      <c r="N1077" s="13"/>
    </row>
    <row r="1078" spans="2:14" ht="16.2">
      <c r="B1078" s="292"/>
      <c r="C1078" s="318">
        <v>1051</v>
      </c>
      <c r="D1078" s="331" t="s">
        <v>206</v>
      </c>
      <c r="E1078" s="320">
        <f t="shared" si="249"/>
        <v>93</v>
      </c>
      <c r="F1078" s="454"/>
      <c r="G1078" s="455">
        <v>93</v>
      </c>
      <c r="H1078" s="1428"/>
      <c r="I1078" s="454"/>
      <c r="J1078" s="455">
        <v>93</v>
      </c>
      <c r="K1078" s="1428"/>
      <c r="L1078" s="320">
        <f t="shared" si="250"/>
        <v>93</v>
      </c>
      <c r="M1078" s="12">
        <f t="shared" si="243"/>
        <v>1</v>
      </c>
      <c r="N1078" s="13"/>
    </row>
    <row r="1079" spans="2:14" ht="16.2" hidden="1">
      <c r="B1079" s="292"/>
      <c r="C1079" s="293">
        <v>1052</v>
      </c>
      <c r="D1079" s="294" t="s">
        <v>207</v>
      </c>
      <c r="E1079" s="295">
        <f t="shared" si="249"/>
        <v>0</v>
      </c>
      <c r="F1079" s="158"/>
      <c r="G1079" s="159"/>
      <c r="H1079" s="1420"/>
      <c r="I1079" s="158"/>
      <c r="J1079" s="159"/>
      <c r="K1079" s="1420"/>
      <c r="L1079" s="295">
        <f t="shared" si="250"/>
        <v>0</v>
      </c>
      <c r="M1079" s="12" t="str">
        <f t="shared" si="243"/>
        <v/>
      </c>
      <c r="N1079" s="13"/>
    </row>
    <row r="1080" spans="2:14" ht="16.2" hidden="1">
      <c r="B1080" s="292"/>
      <c r="C1080" s="324">
        <v>1053</v>
      </c>
      <c r="D1080" s="325" t="s">
        <v>868</v>
      </c>
      <c r="E1080" s="326">
        <f t="shared" si="249"/>
        <v>0</v>
      </c>
      <c r="F1080" s="449"/>
      <c r="G1080" s="450"/>
      <c r="H1080" s="1425"/>
      <c r="I1080" s="449"/>
      <c r="J1080" s="450"/>
      <c r="K1080" s="1425"/>
      <c r="L1080" s="326">
        <f t="shared" si="250"/>
        <v>0</v>
      </c>
      <c r="M1080" s="12" t="str">
        <f t="shared" si="243"/>
        <v/>
      </c>
      <c r="N1080" s="13"/>
    </row>
    <row r="1081" spans="2:14" ht="16.2">
      <c r="B1081" s="292"/>
      <c r="C1081" s="318">
        <v>1062</v>
      </c>
      <c r="D1081" s="319" t="s">
        <v>208</v>
      </c>
      <c r="E1081" s="320">
        <f t="shared" si="249"/>
        <v>2717</v>
      </c>
      <c r="F1081" s="454"/>
      <c r="G1081" s="455">
        <v>2717</v>
      </c>
      <c r="H1081" s="1428"/>
      <c r="I1081" s="454"/>
      <c r="J1081" s="455">
        <v>2717</v>
      </c>
      <c r="K1081" s="1428"/>
      <c r="L1081" s="320">
        <f t="shared" si="250"/>
        <v>2717</v>
      </c>
      <c r="M1081" s="12">
        <f t="shared" si="243"/>
        <v>1</v>
      </c>
      <c r="N1081" s="13"/>
    </row>
    <row r="1082" spans="2:14" ht="16.2" hidden="1">
      <c r="B1082" s="292"/>
      <c r="C1082" s="324">
        <v>1063</v>
      </c>
      <c r="D1082" s="332" t="s">
        <v>795</v>
      </c>
      <c r="E1082" s="326">
        <f t="shared" si="249"/>
        <v>0</v>
      </c>
      <c r="F1082" s="449"/>
      <c r="G1082" s="450"/>
      <c r="H1082" s="1425"/>
      <c r="I1082" s="449"/>
      <c r="J1082" s="450"/>
      <c r="K1082" s="1425"/>
      <c r="L1082" s="326">
        <f t="shared" si="250"/>
        <v>0</v>
      </c>
      <c r="M1082" s="12" t="str">
        <f t="shared" si="243"/>
        <v/>
      </c>
      <c r="N1082" s="13"/>
    </row>
    <row r="1083" spans="2:14" ht="16.2" hidden="1">
      <c r="B1083" s="292"/>
      <c r="C1083" s="333">
        <v>1069</v>
      </c>
      <c r="D1083" s="334" t="s">
        <v>209</v>
      </c>
      <c r="E1083" s="335">
        <f t="shared" si="249"/>
        <v>0</v>
      </c>
      <c r="F1083" s="600"/>
      <c r="G1083" s="601"/>
      <c r="H1083" s="1427"/>
      <c r="I1083" s="600"/>
      <c r="J1083" s="601"/>
      <c r="K1083" s="1427"/>
      <c r="L1083" s="335">
        <f t="shared" si="250"/>
        <v>0</v>
      </c>
      <c r="M1083" s="12" t="str">
        <f t="shared" ref="M1083:M1114" si="251">(IF($E1083&lt;&gt;0,$M$2,IF($L1083&lt;&gt;0,$M$2,"")))</f>
        <v/>
      </c>
      <c r="N1083" s="13"/>
    </row>
    <row r="1084" spans="2:14" hidden="1">
      <c r="B1084" s="278"/>
      <c r="C1084" s="318">
        <v>1091</v>
      </c>
      <c r="D1084" s="331" t="s">
        <v>904</v>
      </c>
      <c r="E1084" s="320">
        <f t="shared" si="249"/>
        <v>0</v>
      </c>
      <c r="F1084" s="454"/>
      <c r="G1084" s="455"/>
      <c r="H1084" s="1428"/>
      <c r="I1084" s="454"/>
      <c r="J1084" s="455"/>
      <c r="K1084" s="1428"/>
      <c r="L1084" s="320">
        <f t="shared" si="250"/>
        <v>0</v>
      </c>
      <c r="M1084" s="12" t="str">
        <f t="shared" si="251"/>
        <v/>
      </c>
      <c r="N1084" s="13"/>
    </row>
    <row r="1085" spans="2:14" hidden="1">
      <c r="B1085" s="292"/>
      <c r="C1085" s="293">
        <v>1092</v>
      </c>
      <c r="D1085" s="294" t="s">
        <v>301</v>
      </c>
      <c r="E1085" s="295">
        <f t="shared" si="249"/>
        <v>0</v>
      </c>
      <c r="F1085" s="158"/>
      <c r="G1085" s="159"/>
      <c r="H1085" s="1420"/>
      <c r="I1085" s="158"/>
      <c r="J1085" s="159"/>
      <c r="K1085" s="1420"/>
      <c r="L1085" s="295">
        <f t="shared" si="250"/>
        <v>0</v>
      </c>
      <c r="M1085" s="12" t="str">
        <f t="shared" si="251"/>
        <v/>
      </c>
      <c r="N1085" s="13"/>
    </row>
    <row r="1086" spans="2:14" hidden="1">
      <c r="B1086" s="292"/>
      <c r="C1086" s="285">
        <v>1098</v>
      </c>
      <c r="D1086" s="339" t="s">
        <v>210</v>
      </c>
      <c r="E1086" s="287">
        <f t="shared" si="249"/>
        <v>0</v>
      </c>
      <c r="F1086" s="173"/>
      <c r="G1086" s="174"/>
      <c r="H1086" s="1421"/>
      <c r="I1086" s="173"/>
      <c r="J1086" s="174"/>
      <c r="K1086" s="1421"/>
      <c r="L1086" s="287">
        <f t="shared" si="250"/>
        <v>0</v>
      </c>
      <c r="M1086" s="12" t="str">
        <f t="shared" si="251"/>
        <v/>
      </c>
      <c r="N1086" s="13"/>
    </row>
    <row r="1087" spans="2:14">
      <c r="B1087" s="272">
        <v>1900</v>
      </c>
      <c r="C1087" s="1773" t="s">
        <v>268</v>
      </c>
      <c r="D1087" s="1774"/>
      <c r="E1087" s="310">
        <f t="shared" ref="E1087:L1087" si="252">SUM(E1088:E1090)</f>
        <v>192</v>
      </c>
      <c r="F1087" s="274">
        <f t="shared" si="252"/>
        <v>0</v>
      </c>
      <c r="G1087" s="275">
        <f t="shared" si="252"/>
        <v>192</v>
      </c>
      <c r="H1087" s="276">
        <f t="shared" si="252"/>
        <v>0</v>
      </c>
      <c r="I1087" s="274">
        <f t="shared" si="252"/>
        <v>0</v>
      </c>
      <c r="J1087" s="275">
        <f t="shared" si="252"/>
        <v>192</v>
      </c>
      <c r="K1087" s="276">
        <f t="shared" si="252"/>
        <v>0</v>
      </c>
      <c r="L1087" s="310">
        <f t="shared" si="252"/>
        <v>192</v>
      </c>
      <c r="M1087" s="12">
        <f t="shared" si="251"/>
        <v>1</v>
      </c>
      <c r="N1087" s="13"/>
    </row>
    <row r="1088" spans="2:14" ht="16.2" hidden="1">
      <c r="B1088" s="292"/>
      <c r="C1088" s="279">
        <v>1901</v>
      </c>
      <c r="D1088" s="340" t="s">
        <v>905</v>
      </c>
      <c r="E1088" s="281">
        <f>F1088+G1088+H1088</f>
        <v>0</v>
      </c>
      <c r="F1088" s="152"/>
      <c r="G1088" s="153"/>
      <c r="H1088" s="1418"/>
      <c r="I1088" s="152"/>
      <c r="J1088" s="153"/>
      <c r="K1088" s="1418"/>
      <c r="L1088" s="281">
        <f>I1088+J1088+K1088</f>
        <v>0</v>
      </c>
      <c r="M1088" s="12" t="str">
        <f t="shared" si="251"/>
        <v/>
      </c>
      <c r="N1088" s="13"/>
    </row>
    <row r="1089" spans="2:14" ht="16.2">
      <c r="B1089" s="341"/>
      <c r="C1089" s="293">
        <v>1981</v>
      </c>
      <c r="D1089" s="342" t="s">
        <v>906</v>
      </c>
      <c r="E1089" s="295">
        <f>F1089+G1089+H1089</f>
        <v>192</v>
      </c>
      <c r="F1089" s="158"/>
      <c r="G1089" s="159">
        <v>192</v>
      </c>
      <c r="H1089" s="1420"/>
      <c r="I1089" s="158"/>
      <c r="J1089" s="159">
        <v>192</v>
      </c>
      <c r="K1089" s="1420"/>
      <c r="L1089" s="295">
        <f>I1089+J1089+K1089</f>
        <v>192</v>
      </c>
      <c r="M1089" s="12">
        <f t="shared" si="251"/>
        <v>1</v>
      </c>
      <c r="N1089" s="13"/>
    </row>
    <row r="1090" spans="2:14" ht="16.2" hidden="1">
      <c r="B1090" s="292"/>
      <c r="C1090" s="285">
        <v>1991</v>
      </c>
      <c r="D1090" s="343" t="s">
        <v>907</v>
      </c>
      <c r="E1090" s="287">
        <f>F1090+G1090+H1090</f>
        <v>0</v>
      </c>
      <c r="F1090" s="173"/>
      <c r="G1090" s="174"/>
      <c r="H1090" s="1421"/>
      <c r="I1090" s="173"/>
      <c r="J1090" s="174"/>
      <c r="K1090" s="1421"/>
      <c r="L1090" s="287">
        <f>I1090+J1090+K1090</f>
        <v>0</v>
      </c>
      <c r="M1090" s="12" t="str">
        <f t="shared" si="251"/>
        <v/>
      </c>
      <c r="N1090" s="13"/>
    </row>
    <row r="1091" spans="2:14" hidden="1">
      <c r="B1091" s="272">
        <v>2100</v>
      </c>
      <c r="C1091" s="1773" t="s">
        <v>716</v>
      </c>
      <c r="D1091" s="1774"/>
      <c r="E1091" s="310">
        <f t="shared" ref="E1091:L1091" si="253">SUM(E1092:E1096)</f>
        <v>0</v>
      </c>
      <c r="F1091" s="274">
        <f t="shared" si="253"/>
        <v>0</v>
      </c>
      <c r="G1091" s="275">
        <f t="shared" si="253"/>
        <v>0</v>
      </c>
      <c r="H1091" s="276">
        <f t="shared" si="253"/>
        <v>0</v>
      </c>
      <c r="I1091" s="274">
        <f t="shared" si="253"/>
        <v>0</v>
      </c>
      <c r="J1091" s="275">
        <f t="shared" si="253"/>
        <v>0</v>
      </c>
      <c r="K1091" s="276">
        <f t="shared" si="253"/>
        <v>0</v>
      </c>
      <c r="L1091" s="310">
        <f t="shared" si="253"/>
        <v>0</v>
      </c>
      <c r="M1091" s="12" t="str">
        <f t="shared" si="251"/>
        <v/>
      </c>
      <c r="N1091" s="13"/>
    </row>
    <row r="1092" spans="2:14" ht="16.2" hidden="1">
      <c r="B1092" s="292"/>
      <c r="C1092" s="279">
        <v>2110</v>
      </c>
      <c r="D1092" s="344" t="s">
        <v>211</v>
      </c>
      <c r="E1092" s="281">
        <f>F1092+G1092+H1092</f>
        <v>0</v>
      </c>
      <c r="F1092" s="152"/>
      <c r="G1092" s="153"/>
      <c r="H1092" s="1418"/>
      <c r="I1092" s="152"/>
      <c r="J1092" s="153"/>
      <c r="K1092" s="1418"/>
      <c r="L1092" s="281">
        <f>I1092+J1092+K1092</f>
        <v>0</v>
      </c>
      <c r="M1092" s="12" t="str">
        <f t="shared" si="251"/>
        <v/>
      </c>
      <c r="N1092" s="13"/>
    </row>
    <row r="1093" spans="2:14" ht="16.2" hidden="1">
      <c r="B1093" s="341"/>
      <c r="C1093" s="293">
        <v>2120</v>
      </c>
      <c r="D1093" s="300" t="s">
        <v>212</v>
      </c>
      <c r="E1093" s="295">
        <f>F1093+G1093+H1093</f>
        <v>0</v>
      </c>
      <c r="F1093" s="158"/>
      <c r="G1093" s="159"/>
      <c r="H1093" s="1420"/>
      <c r="I1093" s="158"/>
      <c r="J1093" s="159"/>
      <c r="K1093" s="1420"/>
      <c r="L1093" s="295">
        <f>I1093+J1093+K1093</f>
        <v>0</v>
      </c>
      <c r="M1093" s="12" t="str">
        <f t="shared" si="251"/>
        <v/>
      </c>
      <c r="N1093" s="13"/>
    </row>
    <row r="1094" spans="2:14" ht="16.2" hidden="1">
      <c r="B1094" s="341"/>
      <c r="C1094" s="293">
        <v>2125</v>
      </c>
      <c r="D1094" s="300" t="s">
        <v>213</v>
      </c>
      <c r="E1094" s="295">
        <f>F1094+G1094+H1094</f>
        <v>0</v>
      </c>
      <c r="F1094" s="488">
        <v>0</v>
      </c>
      <c r="G1094" s="489">
        <v>0</v>
      </c>
      <c r="H1094" s="160">
        <v>0</v>
      </c>
      <c r="I1094" s="488">
        <v>0</v>
      </c>
      <c r="J1094" s="489">
        <v>0</v>
      </c>
      <c r="K1094" s="160">
        <v>0</v>
      </c>
      <c r="L1094" s="295">
        <f>I1094+J1094+K1094</f>
        <v>0</v>
      </c>
      <c r="M1094" s="12" t="str">
        <f t="shared" si="251"/>
        <v/>
      </c>
      <c r="N1094" s="13"/>
    </row>
    <row r="1095" spans="2:14" ht="16.2" hidden="1">
      <c r="B1095" s="291"/>
      <c r="C1095" s="293">
        <v>2140</v>
      </c>
      <c r="D1095" s="300" t="s">
        <v>214</v>
      </c>
      <c r="E1095" s="295">
        <f>F1095+G1095+H1095</f>
        <v>0</v>
      </c>
      <c r="F1095" s="488">
        <v>0</v>
      </c>
      <c r="G1095" s="489">
        <v>0</v>
      </c>
      <c r="H1095" s="160">
        <v>0</v>
      </c>
      <c r="I1095" s="488">
        <v>0</v>
      </c>
      <c r="J1095" s="489">
        <v>0</v>
      </c>
      <c r="K1095" s="160">
        <v>0</v>
      </c>
      <c r="L1095" s="295">
        <f>I1095+J1095+K1095</f>
        <v>0</v>
      </c>
      <c r="M1095" s="12" t="str">
        <f t="shared" si="251"/>
        <v/>
      </c>
      <c r="N1095" s="13"/>
    </row>
    <row r="1096" spans="2:14" ht="16.2" hidden="1">
      <c r="B1096" s="292"/>
      <c r="C1096" s="285">
        <v>2190</v>
      </c>
      <c r="D1096" s="345" t="s">
        <v>215</v>
      </c>
      <c r="E1096" s="287">
        <f>F1096+G1096+H1096</f>
        <v>0</v>
      </c>
      <c r="F1096" s="173"/>
      <c r="G1096" s="174"/>
      <c r="H1096" s="1421"/>
      <c r="I1096" s="173"/>
      <c r="J1096" s="174"/>
      <c r="K1096" s="1421"/>
      <c r="L1096" s="287">
        <f>I1096+J1096+K1096</f>
        <v>0</v>
      </c>
      <c r="M1096" s="12" t="str">
        <f t="shared" si="251"/>
        <v/>
      </c>
      <c r="N1096" s="13"/>
    </row>
    <row r="1097" spans="2:14" hidden="1">
      <c r="B1097" s="272">
        <v>2200</v>
      </c>
      <c r="C1097" s="1773" t="s">
        <v>216</v>
      </c>
      <c r="D1097" s="1774"/>
      <c r="E1097" s="310">
        <f t="shared" ref="E1097:L1097" si="254">SUM(E1098:E1099)</f>
        <v>0</v>
      </c>
      <c r="F1097" s="274">
        <f t="shared" si="254"/>
        <v>0</v>
      </c>
      <c r="G1097" s="275">
        <f t="shared" si="254"/>
        <v>0</v>
      </c>
      <c r="H1097" s="276">
        <f t="shared" si="254"/>
        <v>0</v>
      </c>
      <c r="I1097" s="274">
        <f t="shared" si="254"/>
        <v>0</v>
      </c>
      <c r="J1097" s="275">
        <f t="shared" si="254"/>
        <v>0</v>
      </c>
      <c r="K1097" s="276">
        <f t="shared" si="254"/>
        <v>0</v>
      </c>
      <c r="L1097" s="310">
        <f t="shared" si="254"/>
        <v>0</v>
      </c>
      <c r="M1097" s="12" t="str">
        <f t="shared" si="251"/>
        <v/>
      </c>
      <c r="N1097" s="13"/>
    </row>
    <row r="1098" spans="2:14" ht="16.2" hidden="1">
      <c r="B1098" s="292"/>
      <c r="C1098" s="279">
        <v>2221</v>
      </c>
      <c r="D1098" s="280" t="s">
        <v>302</v>
      </c>
      <c r="E1098" s="281">
        <f t="shared" ref="E1098:E1103" si="255">F1098+G1098+H1098</f>
        <v>0</v>
      </c>
      <c r="F1098" s="152"/>
      <c r="G1098" s="153"/>
      <c r="H1098" s="1418"/>
      <c r="I1098" s="152"/>
      <c r="J1098" s="153"/>
      <c r="K1098" s="1418"/>
      <c r="L1098" s="281">
        <f t="shared" ref="L1098:L1103" si="256">I1098+J1098+K1098</f>
        <v>0</v>
      </c>
      <c r="M1098" s="12" t="str">
        <f t="shared" si="251"/>
        <v/>
      </c>
      <c r="N1098" s="13"/>
    </row>
    <row r="1099" spans="2:14" ht="16.2" hidden="1">
      <c r="B1099" s="292"/>
      <c r="C1099" s="285">
        <v>2224</v>
      </c>
      <c r="D1099" s="286" t="s">
        <v>217</v>
      </c>
      <c r="E1099" s="287">
        <f t="shared" si="255"/>
        <v>0</v>
      </c>
      <c r="F1099" s="173"/>
      <c r="G1099" s="174"/>
      <c r="H1099" s="1421"/>
      <c r="I1099" s="173"/>
      <c r="J1099" s="174"/>
      <c r="K1099" s="1421"/>
      <c r="L1099" s="287">
        <f t="shared" si="256"/>
        <v>0</v>
      </c>
      <c r="M1099" s="12" t="str">
        <f t="shared" si="251"/>
        <v/>
      </c>
      <c r="N1099" s="13"/>
    </row>
    <row r="1100" spans="2:14" hidden="1">
      <c r="B1100" s="272">
        <v>2500</v>
      </c>
      <c r="C1100" s="1773" t="s">
        <v>218</v>
      </c>
      <c r="D1100" s="1774"/>
      <c r="E1100" s="310">
        <f t="shared" si="255"/>
        <v>0</v>
      </c>
      <c r="F1100" s="1422"/>
      <c r="G1100" s="1423"/>
      <c r="H1100" s="1424"/>
      <c r="I1100" s="1422"/>
      <c r="J1100" s="1423"/>
      <c r="K1100" s="1424"/>
      <c r="L1100" s="310">
        <f t="shared" si="256"/>
        <v>0</v>
      </c>
      <c r="M1100" s="12" t="str">
        <f t="shared" si="251"/>
        <v/>
      </c>
      <c r="N1100" s="13"/>
    </row>
    <row r="1101" spans="2:14" hidden="1">
      <c r="B1101" s="272">
        <v>2600</v>
      </c>
      <c r="C1101" s="1763" t="s">
        <v>219</v>
      </c>
      <c r="D1101" s="1764"/>
      <c r="E1101" s="310">
        <f t="shared" si="255"/>
        <v>0</v>
      </c>
      <c r="F1101" s="1422"/>
      <c r="G1101" s="1423"/>
      <c r="H1101" s="1424"/>
      <c r="I1101" s="1422"/>
      <c r="J1101" s="1423"/>
      <c r="K1101" s="1424"/>
      <c r="L1101" s="310">
        <f t="shared" si="256"/>
        <v>0</v>
      </c>
      <c r="M1101" s="12" t="str">
        <f t="shared" si="251"/>
        <v/>
      </c>
      <c r="N1101" s="13"/>
    </row>
    <row r="1102" spans="2:14" hidden="1">
      <c r="B1102" s="272">
        <v>2700</v>
      </c>
      <c r="C1102" s="1763" t="s">
        <v>220</v>
      </c>
      <c r="D1102" s="1764"/>
      <c r="E1102" s="310">
        <f t="shared" si="255"/>
        <v>0</v>
      </c>
      <c r="F1102" s="1422"/>
      <c r="G1102" s="1423"/>
      <c r="H1102" s="1424"/>
      <c r="I1102" s="1422"/>
      <c r="J1102" s="1423"/>
      <c r="K1102" s="1424"/>
      <c r="L1102" s="310">
        <f t="shared" si="256"/>
        <v>0</v>
      </c>
      <c r="M1102" s="12" t="str">
        <f t="shared" si="251"/>
        <v/>
      </c>
      <c r="N1102" s="13"/>
    </row>
    <row r="1103" spans="2:14" hidden="1">
      <c r="B1103" s="272">
        <v>2800</v>
      </c>
      <c r="C1103" s="1763" t="s">
        <v>1655</v>
      </c>
      <c r="D1103" s="1764"/>
      <c r="E1103" s="310">
        <f t="shared" si="255"/>
        <v>0</v>
      </c>
      <c r="F1103" s="1422"/>
      <c r="G1103" s="1423"/>
      <c r="H1103" s="1424"/>
      <c r="I1103" s="1422"/>
      <c r="J1103" s="1423"/>
      <c r="K1103" s="1424"/>
      <c r="L1103" s="310">
        <f t="shared" si="256"/>
        <v>0</v>
      </c>
      <c r="M1103" s="12" t="str">
        <f t="shared" si="251"/>
        <v/>
      </c>
      <c r="N1103" s="13"/>
    </row>
    <row r="1104" spans="2:14" hidden="1">
      <c r="B1104" s="272">
        <v>2900</v>
      </c>
      <c r="C1104" s="1773" t="s">
        <v>221</v>
      </c>
      <c r="D1104" s="1774"/>
      <c r="E1104" s="310">
        <f t="shared" ref="E1104:L1104" si="257">SUM(E1105:E1112)</f>
        <v>0</v>
      </c>
      <c r="F1104" s="274">
        <f t="shared" si="257"/>
        <v>0</v>
      </c>
      <c r="G1104" s="274">
        <f t="shared" si="257"/>
        <v>0</v>
      </c>
      <c r="H1104" s="274">
        <f t="shared" si="257"/>
        <v>0</v>
      </c>
      <c r="I1104" s="274">
        <f t="shared" si="257"/>
        <v>0</v>
      </c>
      <c r="J1104" s="274">
        <f t="shared" si="257"/>
        <v>0</v>
      </c>
      <c r="K1104" s="274">
        <f t="shared" si="257"/>
        <v>0</v>
      </c>
      <c r="L1104" s="274">
        <f t="shared" si="257"/>
        <v>0</v>
      </c>
      <c r="M1104" s="12" t="str">
        <f t="shared" si="251"/>
        <v/>
      </c>
      <c r="N1104" s="13"/>
    </row>
    <row r="1105" spans="2:14" ht="16.2" hidden="1">
      <c r="B1105" s="346"/>
      <c r="C1105" s="279">
        <v>2910</v>
      </c>
      <c r="D1105" s="347" t="s">
        <v>1986</v>
      </c>
      <c r="E1105" s="281">
        <f t="shared" ref="E1105:E1112" si="258">F1105+G1105+H1105</f>
        <v>0</v>
      </c>
      <c r="F1105" s="152"/>
      <c r="G1105" s="153"/>
      <c r="H1105" s="1418"/>
      <c r="I1105" s="152"/>
      <c r="J1105" s="153"/>
      <c r="K1105" s="1418"/>
      <c r="L1105" s="281">
        <f t="shared" ref="L1105:L1112" si="259">I1105+J1105+K1105</f>
        <v>0</v>
      </c>
      <c r="M1105" s="12" t="str">
        <f t="shared" si="251"/>
        <v/>
      </c>
      <c r="N1105" s="13"/>
    </row>
    <row r="1106" spans="2:14" ht="16.2" hidden="1">
      <c r="B1106" s="346"/>
      <c r="C1106" s="279">
        <v>2920</v>
      </c>
      <c r="D1106" s="347" t="s">
        <v>222</v>
      </c>
      <c r="E1106" s="281">
        <f t="shared" si="258"/>
        <v>0</v>
      </c>
      <c r="F1106" s="152"/>
      <c r="G1106" s="153"/>
      <c r="H1106" s="1418"/>
      <c r="I1106" s="152"/>
      <c r="J1106" s="153"/>
      <c r="K1106" s="1418"/>
      <c r="L1106" s="281">
        <f t="shared" si="259"/>
        <v>0</v>
      </c>
      <c r="M1106" s="12" t="str">
        <f t="shared" si="251"/>
        <v/>
      </c>
      <c r="N1106" s="13"/>
    </row>
    <row r="1107" spans="2:14" ht="32.4" hidden="1">
      <c r="B1107" s="346"/>
      <c r="C1107" s="324">
        <v>2969</v>
      </c>
      <c r="D1107" s="348" t="s">
        <v>223</v>
      </c>
      <c r="E1107" s="326">
        <f t="shared" si="258"/>
        <v>0</v>
      </c>
      <c r="F1107" s="449"/>
      <c r="G1107" s="450"/>
      <c r="H1107" s="1425"/>
      <c r="I1107" s="449"/>
      <c r="J1107" s="450"/>
      <c r="K1107" s="1425"/>
      <c r="L1107" s="326">
        <f t="shared" si="259"/>
        <v>0</v>
      </c>
      <c r="M1107" s="12" t="str">
        <f t="shared" si="251"/>
        <v/>
      </c>
      <c r="N1107" s="13"/>
    </row>
    <row r="1108" spans="2:14" ht="32.4" hidden="1">
      <c r="B1108" s="346"/>
      <c r="C1108" s="349">
        <v>2970</v>
      </c>
      <c r="D1108" s="350" t="s">
        <v>224</v>
      </c>
      <c r="E1108" s="351">
        <f t="shared" si="258"/>
        <v>0</v>
      </c>
      <c r="F1108" s="636"/>
      <c r="G1108" s="637"/>
      <c r="H1108" s="1426"/>
      <c r="I1108" s="636"/>
      <c r="J1108" s="637"/>
      <c r="K1108" s="1426"/>
      <c r="L1108" s="351">
        <f t="shared" si="259"/>
        <v>0</v>
      </c>
      <c r="M1108" s="12" t="str">
        <f t="shared" si="251"/>
        <v/>
      </c>
      <c r="N1108" s="13"/>
    </row>
    <row r="1109" spans="2:14" ht="16.2" hidden="1">
      <c r="B1109" s="346"/>
      <c r="C1109" s="333">
        <v>2989</v>
      </c>
      <c r="D1109" s="355" t="s">
        <v>225</v>
      </c>
      <c r="E1109" s="335">
        <f t="shared" si="258"/>
        <v>0</v>
      </c>
      <c r="F1109" s="600"/>
      <c r="G1109" s="601"/>
      <c r="H1109" s="1427"/>
      <c r="I1109" s="600"/>
      <c r="J1109" s="601"/>
      <c r="K1109" s="1427"/>
      <c r="L1109" s="335">
        <f t="shared" si="259"/>
        <v>0</v>
      </c>
      <c r="M1109" s="12" t="str">
        <f t="shared" si="251"/>
        <v/>
      </c>
      <c r="N1109" s="13"/>
    </row>
    <row r="1110" spans="2:14" ht="16.2" hidden="1">
      <c r="B1110" s="292"/>
      <c r="C1110" s="318">
        <v>2990</v>
      </c>
      <c r="D1110" s="356" t="s">
        <v>2005</v>
      </c>
      <c r="E1110" s="320">
        <f t="shared" si="258"/>
        <v>0</v>
      </c>
      <c r="F1110" s="454"/>
      <c r="G1110" s="455"/>
      <c r="H1110" s="1428"/>
      <c r="I1110" s="454"/>
      <c r="J1110" s="455"/>
      <c r="K1110" s="1428"/>
      <c r="L1110" s="320">
        <f t="shared" si="259"/>
        <v>0</v>
      </c>
      <c r="M1110" s="12" t="str">
        <f t="shared" si="251"/>
        <v/>
      </c>
      <c r="N1110" s="13"/>
    </row>
    <row r="1111" spans="2:14" ht="16.2" hidden="1">
      <c r="B1111" s="292"/>
      <c r="C1111" s="318">
        <v>2991</v>
      </c>
      <c r="D1111" s="356" t="s">
        <v>226</v>
      </c>
      <c r="E1111" s="320">
        <f t="shared" si="258"/>
        <v>0</v>
      </c>
      <c r="F1111" s="454"/>
      <c r="G1111" s="455"/>
      <c r="H1111" s="1428"/>
      <c r="I1111" s="454"/>
      <c r="J1111" s="455"/>
      <c r="K1111" s="1428"/>
      <c r="L1111" s="320">
        <f t="shared" si="259"/>
        <v>0</v>
      </c>
      <c r="M1111" s="12" t="str">
        <f t="shared" si="251"/>
        <v/>
      </c>
      <c r="N1111" s="13"/>
    </row>
    <row r="1112" spans="2:14" ht="16.2" hidden="1">
      <c r="B1112" s="292"/>
      <c r="C1112" s="285">
        <v>2992</v>
      </c>
      <c r="D1112" s="357" t="s">
        <v>227</v>
      </c>
      <c r="E1112" s="287">
        <f t="shared" si="258"/>
        <v>0</v>
      </c>
      <c r="F1112" s="173"/>
      <c r="G1112" s="174"/>
      <c r="H1112" s="1421"/>
      <c r="I1112" s="173"/>
      <c r="J1112" s="174"/>
      <c r="K1112" s="1421"/>
      <c r="L1112" s="287">
        <f t="shared" si="259"/>
        <v>0</v>
      </c>
      <c r="M1112" s="12" t="str">
        <f t="shared" si="251"/>
        <v/>
      </c>
      <c r="N1112" s="13"/>
    </row>
    <row r="1113" spans="2:14" hidden="1">
      <c r="B1113" s="272">
        <v>3300</v>
      </c>
      <c r="C1113" s="358" t="s">
        <v>2036</v>
      </c>
      <c r="D1113" s="1480"/>
      <c r="E1113" s="310">
        <f t="shared" ref="E1113:L1113" si="260">SUM(E1114:E1118)</f>
        <v>0</v>
      </c>
      <c r="F1113" s="274">
        <f t="shared" si="260"/>
        <v>0</v>
      </c>
      <c r="G1113" s="275">
        <f t="shared" si="260"/>
        <v>0</v>
      </c>
      <c r="H1113" s="276">
        <f t="shared" si="260"/>
        <v>0</v>
      </c>
      <c r="I1113" s="274">
        <f t="shared" si="260"/>
        <v>0</v>
      </c>
      <c r="J1113" s="275">
        <f t="shared" si="260"/>
        <v>0</v>
      </c>
      <c r="K1113" s="276">
        <f t="shared" si="260"/>
        <v>0</v>
      </c>
      <c r="L1113" s="310">
        <f t="shared" si="260"/>
        <v>0</v>
      </c>
      <c r="M1113" s="12" t="str">
        <f t="shared" si="251"/>
        <v/>
      </c>
      <c r="N1113" s="13"/>
    </row>
    <row r="1114" spans="2:14" hidden="1">
      <c r="B1114" s="291"/>
      <c r="C1114" s="279">
        <v>3301</v>
      </c>
      <c r="D1114" s="359" t="s">
        <v>228</v>
      </c>
      <c r="E1114" s="281">
        <f t="shared" ref="E1114:E1121" si="261">F1114+G1114+H1114</f>
        <v>0</v>
      </c>
      <c r="F1114" s="486">
        <v>0</v>
      </c>
      <c r="G1114" s="487">
        <v>0</v>
      </c>
      <c r="H1114" s="154">
        <v>0</v>
      </c>
      <c r="I1114" s="486">
        <v>0</v>
      </c>
      <c r="J1114" s="487">
        <v>0</v>
      </c>
      <c r="K1114" s="154">
        <v>0</v>
      </c>
      <c r="L1114" s="281">
        <f t="shared" ref="L1114:L1121" si="262">I1114+J1114+K1114</f>
        <v>0</v>
      </c>
      <c r="M1114" s="12" t="str">
        <f t="shared" si="251"/>
        <v/>
      </c>
      <c r="N1114" s="13"/>
    </row>
    <row r="1115" spans="2:14" hidden="1">
      <c r="B1115" s="291"/>
      <c r="C1115" s="293">
        <v>3302</v>
      </c>
      <c r="D1115" s="360" t="s">
        <v>710</v>
      </c>
      <c r="E1115" s="295">
        <f t="shared" si="261"/>
        <v>0</v>
      </c>
      <c r="F1115" s="488">
        <v>0</v>
      </c>
      <c r="G1115" s="489">
        <v>0</v>
      </c>
      <c r="H1115" s="160">
        <v>0</v>
      </c>
      <c r="I1115" s="488">
        <v>0</v>
      </c>
      <c r="J1115" s="489">
        <v>0</v>
      </c>
      <c r="K1115" s="160">
        <v>0</v>
      </c>
      <c r="L1115" s="295">
        <f t="shared" si="262"/>
        <v>0</v>
      </c>
      <c r="M1115" s="12" t="str">
        <f t="shared" ref="M1115:M1146" si="263">(IF($E1115&lt;&gt;0,$M$2,IF($L1115&lt;&gt;0,$M$2,"")))</f>
        <v/>
      </c>
      <c r="N1115" s="13"/>
    </row>
    <row r="1116" spans="2:14" hidden="1">
      <c r="B1116" s="291"/>
      <c r="C1116" s="293">
        <v>3304</v>
      </c>
      <c r="D1116" s="360" t="s">
        <v>229</v>
      </c>
      <c r="E1116" s="295">
        <f t="shared" si="261"/>
        <v>0</v>
      </c>
      <c r="F1116" s="488">
        <v>0</v>
      </c>
      <c r="G1116" s="489">
        <v>0</v>
      </c>
      <c r="H1116" s="160">
        <v>0</v>
      </c>
      <c r="I1116" s="488">
        <v>0</v>
      </c>
      <c r="J1116" s="489">
        <v>0</v>
      </c>
      <c r="K1116" s="160">
        <v>0</v>
      </c>
      <c r="L1116" s="295">
        <f t="shared" si="262"/>
        <v>0</v>
      </c>
      <c r="M1116" s="12" t="str">
        <f t="shared" si="263"/>
        <v/>
      </c>
      <c r="N1116" s="13"/>
    </row>
    <row r="1117" spans="2:14" ht="31.2" hidden="1">
      <c r="B1117" s="291"/>
      <c r="C1117" s="285">
        <v>3306</v>
      </c>
      <c r="D1117" s="361" t="s">
        <v>1652</v>
      </c>
      <c r="E1117" s="295">
        <f t="shared" si="261"/>
        <v>0</v>
      </c>
      <c r="F1117" s="488">
        <v>0</v>
      </c>
      <c r="G1117" s="489">
        <v>0</v>
      </c>
      <c r="H1117" s="160">
        <v>0</v>
      </c>
      <c r="I1117" s="488">
        <v>0</v>
      </c>
      <c r="J1117" s="489">
        <v>0</v>
      </c>
      <c r="K1117" s="160">
        <v>0</v>
      </c>
      <c r="L1117" s="295">
        <f t="shared" si="262"/>
        <v>0</v>
      </c>
      <c r="M1117" s="12" t="str">
        <f t="shared" si="263"/>
        <v/>
      </c>
      <c r="N1117" s="13"/>
    </row>
    <row r="1118" spans="2:14" hidden="1">
      <c r="B1118" s="291"/>
      <c r="C1118" s="285">
        <v>3307</v>
      </c>
      <c r="D1118" s="361" t="s">
        <v>2050</v>
      </c>
      <c r="E1118" s="287">
        <f t="shared" si="261"/>
        <v>0</v>
      </c>
      <c r="F1118" s="490">
        <v>0</v>
      </c>
      <c r="G1118" s="491">
        <v>0</v>
      </c>
      <c r="H1118" s="175">
        <v>0</v>
      </c>
      <c r="I1118" s="490">
        <v>0</v>
      </c>
      <c r="J1118" s="491">
        <v>0</v>
      </c>
      <c r="K1118" s="175">
        <v>0</v>
      </c>
      <c r="L1118" s="287">
        <f t="shared" si="262"/>
        <v>0</v>
      </c>
      <c r="M1118" s="12" t="str">
        <f t="shared" si="263"/>
        <v/>
      </c>
      <c r="N1118" s="13"/>
    </row>
    <row r="1119" spans="2:14" hidden="1">
      <c r="B1119" s="272">
        <v>3900</v>
      </c>
      <c r="C1119" s="1773" t="s">
        <v>230</v>
      </c>
      <c r="D1119" s="1774"/>
      <c r="E1119" s="310">
        <f t="shared" si="261"/>
        <v>0</v>
      </c>
      <c r="F1119" s="1470">
        <v>0</v>
      </c>
      <c r="G1119" s="1471">
        <v>0</v>
      </c>
      <c r="H1119" s="1472">
        <v>0</v>
      </c>
      <c r="I1119" s="1470">
        <v>0</v>
      </c>
      <c r="J1119" s="1471">
        <v>0</v>
      </c>
      <c r="K1119" s="1472">
        <v>0</v>
      </c>
      <c r="L1119" s="310">
        <f t="shared" si="262"/>
        <v>0</v>
      </c>
      <c r="M1119" s="12" t="str">
        <f t="shared" si="263"/>
        <v/>
      </c>
      <c r="N1119" s="13"/>
    </row>
    <row r="1120" spans="2:14" hidden="1">
      <c r="B1120" s="272">
        <v>4000</v>
      </c>
      <c r="C1120" s="1773" t="s">
        <v>231</v>
      </c>
      <c r="D1120" s="1774"/>
      <c r="E1120" s="310">
        <f t="shared" si="261"/>
        <v>0</v>
      </c>
      <c r="F1120" s="1422"/>
      <c r="G1120" s="1423"/>
      <c r="H1120" s="1424"/>
      <c r="I1120" s="1422"/>
      <c r="J1120" s="1423"/>
      <c r="K1120" s="1424"/>
      <c r="L1120" s="310">
        <f t="shared" si="262"/>
        <v>0</v>
      </c>
      <c r="M1120" s="12" t="str">
        <f t="shared" si="263"/>
        <v/>
      </c>
      <c r="N1120" s="13"/>
    </row>
    <row r="1121" spans="2:14" hidden="1">
      <c r="B1121" s="272">
        <v>4100</v>
      </c>
      <c r="C1121" s="1773" t="s">
        <v>232</v>
      </c>
      <c r="D1121" s="1774"/>
      <c r="E1121" s="310">
        <f t="shared" si="261"/>
        <v>0</v>
      </c>
      <c r="F1121" s="1471">
        <v>0</v>
      </c>
      <c r="G1121" s="1471">
        <v>0</v>
      </c>
      <c r="H1121" s="1472">
        <v>0</v>
      </c>
      <c r="I1121" s="1666">
        <v>0</v>
      </c>
      <c r="J1121" s="1471">
        <v>0</v>
      </c>
      <c r="K1121" s="1471">
        <v>0</v>
      </c>
      <c r="L1121" s="310">
        <f t="shared" si="262"/>
        <v>0</v>
      </c>
      <c r="M1121" s="12" t="str">
        <f t="shared" si="263"/>
        <v/>
      </c>
      <c r="N1121" s="13"/>
    </row>
    <row r="1122" spans="2:14" hidden="1">
      <c r="B1122" s="272">
        <v>4200</v>
      </c>
      <c r="C1122" s="1773" t="s">
        <v>233</v>
      </c>
      <c r="D1122" s="1774"/>
      <c r="E1122" s="310">
        <f t="shared" ref="E1122:L1122" si="264">SUM(E1123:E1128)</f>
        <v>0</v>
      </c>
      <c r="F1122" s="274">
        <f t="shared" si="264"/>
        <v>0</v>
      </c>
      <c r="G1122" s="275">
        <f t="shared" si="264"/>
        <v>0</v>
      </c>
      <c r="H1122" s="276">
        <f t="shared" si="264"/>
        <v>0</v>
      </c>
      <c r="I1122" s="274">
        <f t="shared" si="264"/>
        <v>0</v>
      </c>
      <c r="J1122" s="275">
        <f t="shared" si="264"/>
        <v>0</v>
      </c>
      <c r="K1122" s="276">
        <f t="shared" si="264"/>
        <v>0</v>
      </c>
      <c r="L1122" s="310">
        <f t="shared" si="264"/>
        <v>0</v>
      </c>
      <c r="M1122" s="12" t="str">
        <f t="shared" si="263"/>
        <v/>
      </c>
      <c r="N1122" s="13"/>
    </row>
    <row r="1123" spans="2:14" ht="16.2" hidden="1">
      <c r="B1123" s="362"/>
      <c r="C1123" s="279">
        <v>4201</v>
      </c>
      <c r="D1123" s="280" t="s">
        <v>234</v>
      </c>
      <c r="E1123" s="281">
        <f t="shared" ref="E1123:E1128" si="265">F1123+G1123+H1123</f>
        <v>0</v>
      </c>
      <c r="F1123" s="152"/>
      <c r="G1123" s="153"/>
      <c r="H1123" s="1418"/>
      <c r="I1123" s="152"/>
      <c r="J1123" s="153"/>
      <c r="K1123" s="1418"/>
      <c r="L1123" s="281">
        <f t="shared" ref="L1123:L1128" si="266">I1123+J1123+K1123</f>
        <v>0</v>
      </c>
      <c r="M1123" s="12" t="str">
        <f t="shared" si="263"/>
        <v/>
      </c>
      <c r="N1123" s="13"/>
    </row>
    <row r="1124" spans="2:14" ht="16.2" hidden="1">
      <c r="B1124" s="362"/>
      <c r="C1124" s="293">
        <v>4202</v>
      </c>
      <c r="D1124" s="363" t="s">
        <v>235</v>
      </c>
      <c r="E1124" s="295">
        <f t="shared" si="265"/>
        <v>0</v>
      </c>
      <c r="F1124" s="158"/>
      <c r="G1124" s="159"/>
      <c r="H1124" s="1420"/>
      <c r="I1124" s="158"/>
      <c r="J1124" s="159"/>
      <c r="K1124" s="1420"/>
      <c r="L1124" s="295">
        <f t="shared" si="266"/>
        <v>0</v>
      </c>
      <c r="M1124" s="12" t="str">
        <f t="shared" si="263"/>
        <v/>
      </c>
      <c r="N1124" s="13"/>
    </row>
    <row r="1125" spans="2:14" ht="16.2" hidden="1">
      <c r="B1125" s="362"/>
      <c r="C1125" s="293">
        <v>4214</v>
      </c>
      <c r="D1125" s="363" t="s">
        <v>236</v>
      </c>
      <c r="E1125" s="295">
        <f t="shared" si="265"/>
        <v>0</v>
      </c>
      <c r="F1125" s="158"/>
      <c r="G1125" s="159"/>
      <c r="H1125" s="1420"/>
      <c r="I1125" s="158"/>
      <c r="J1125" s="159"/>
      <c r="K1125" s="1420"/>
      <c r="L1125" s="295">
        <f t="shared" si="266"/>
        <v>0</v>
      </c>
      <c r="M1125" s="12" t="str">
        <f t="shared" si="263"/>
        <v/>
      </c>
      <c r="N1125" s="13"/>
    </row>
    <row r="1126" spans="2:14" ht="16.2" hidden="1">
      <c r="B1126" s="362"/>
      <c r="C1126" s="293">
        <v>4217</v>
      </c>
      <c r="D1126" s="363" t="s">
        <v>237</v>
      </c>
      <c r="E1126" s="295">
        <f t="shared" si="265"/>
        <v>0</v>
      </c>
      <c r="F1126" s="158"/>
      <c r="G1126" s="159"/>
      <c r="H1126" s="1420"/>
      <c r="I1126" s="158"/>
      <c r="J1126" s="159"/>
      <c r="K1126" s="1420"/>
      <c r="L1126" s="295">
        <f t="shared" si="266"/>
        <v>0</v>
      </c>
      <c r="M1126" s="12" t="str">
        <f t="shared" si="263"/>
        <v/>
      </c>
      <c r="N1126" s="13"/>
    </row>
    <row r="1127" spans="2:14" ht="16.2" hidden="1">
      <c r="B1127" s="362"/>
      <c r="C1127" s="293">
        <v>4218</v>
      </c>
      <c r="D1127" s="294" t="s">
        <v>238</v>
      </c>
      <c r="E1127" s="295">
        <f t="shared" si="265"/>
        <v>0</v>
      </c>
      <c r="F1127" s="158"/>
      <c r="G1127" s="159"/>
      <c r="H1127" s="1420"/>
      <c r="I1127" s="158"/>
      <c r="J1127" s="159"/>
      <c r="K1127" s="1420"/>
      <c r="L1127" s="295">
        <f t="shared" si="266"/>
        <v>0</v>
      </c>
      <c r="M1127" s="12" t="str">
        <f t="shared" si="263"/>
        <v/>
      </c>
      <c r="N1127" s="13"/>
    </row>
    <row r="1128" spans="2:14" ht="16.2" hidden="1">
      <c r="B1128" s="362"/>
      <c r="C1128" s="285">
        <v>4219</v>
      </c>
      <c r="D1128" s="343" t="s">
        <v>239</v>
      </c>
      <c r="E1128" s="287">
        <f t="shared" si="265"/>
        <v>0</v>
      </c>
      <c r="F1128" s="173"/>
      <c r="G1128" s="174"/>
      <c r="H1128" s="1421"/>
      <c r="I1128" s="173"/>
      <c r="J1128" s="174"/>
      <c r="K1128" s="1421"/>
      <c r="L1128" s="287">
        <f t="shared" si="266"/>
        <v>0</v>
      </c>
      <c r="M1128" s="12" t="str">
        <f t="shared" si="263"/>
        <v/>
      </c>
      <c r="N1128" s="13"/>
    </row>
    <row r="1129" spans="2:14" hidden="1">
      <c r="B1129" s="272">
        <v>4300</v>
      </c>
      <c r="C1129" s="1773" t="s">
        <v>1656</v>
      </c>
      <c r="D1129" s="1774"/>
      <c r="E1129" s="310">
        <f t="shared" ref="E1129:L1129" si="267">SUM(E1130:E1132)</f>
        <v>0</v>
      </c>
      <c r="F1129" s="274">
        <f t="shared" si="267"/>
        <v>0</v>
      </c>
      <c r="G1129" s="275">
        <f t="shared" si="267"/>
        <v>0</v>
      </c>
      <c r="H1129" s="276">
        <f t="shared" si="267"/>
        <v>0</v>
      </c>
      <c r="I1129" s="274">
        <f t="shared" si="267"/>
        <v>0</v>
      </c>
      <c r="J1129" s="275">
        <f t="shared" si="267"/>
        <v>0</v>
      </c>
      <c r="K1129" s="276">
        <f t="shared" si="267"/>
        <v>0</v>
      </c>
      <c r="L1129" s="310">
        <f t="shared" si="267"/>
        <v>0</v>
      </c>
      <c r="M1129" s="12" t="str">
        <f t="shared" si="263"/>
        <v/>
      </c>
      <c r="N1129" s="13"/>
    </row>
    <row r="1130" spans="2:14" hidden="1">
      <c r="B1130" s="362"/>
      <c r="C1130" s="279">
        <v>4301</v>
      </c>
      <c r="D1130" s="311" t="s">
        <v>240</v>
      </c>
      <c r="E1130" s="281">
        <f t="shared" ref="E1130:E1135" si="268">F1130+G1130+H1130</f>
        <v>0</v>
      </c>
      <c r="F1130" s="152"/>
      <c r="G1130" s="153"/>
      <c r="H1130" s="1418"/>
      <c r="I1130" s="152"/>
      <c r="J1130" s="153"/>
      <c r="K1130" s="1418"/>
      <c r="L1130" s="281">
        <f t="shared" ref="L1130:L1135" si="269">I1130+J1130+K1130</f>
        <v>0</v>
      </c>
      <c r="M1130" s="12" t="str">
        <f t="shared" si="263"/>
        <v/>
      </c>
      <c r="N1130" s="13"/>
    </row>
    <row r="1131" spans="2:14" ht="16.2" hidden="1">
      <c r="B1131" s="362"/>
      <c r="C1131" s="293">
        <v>4302</v>
      </c>
      <c r="D1131" s="363" t="s">
        <v>241</v>
      </c>
      <c r="E1131" s="295">
        <f t="shared" si="268"/>
        <v>0</v>
      </c>
      <c r="F1131" s="158"/>
      <c r="G1131" s="159"/>
      <c r="H1131" s="1420"/>
      <c r="I1131" s="158"/>
      <c r="J1131" s="159"/>
      <c r="K1131" s="1420"/>
      <c r="L1131" s="295">
        <f t="shared" si="269"/>
        <v>0</v>
      </c>
      <c r="M1131" s="12" t="str">
        <f t="shared" si="263"/>
        <v/>
      </c>
      <c r="N1131" s="13"/>
    </row>
    <row r="1132" spans="2:14" ht="16.2" hidden="1">
      <c r="B1132" s="362"/>
      <c r="C1132" s="285">
        <v>4309</v>
      </c>
      <c r="D1132" s="301" t="s">
        <v>242</v>
      </c>
      <c r="E1132" s="287">
        <f t="shared" si="268"/>
        <v>0</v>
      </c>
      <c r="F1132" s="173"/>
      <c r="G1132" s="174"/>
      <c r="H1132" s="1421"/>
      <c r="I1132" s="173"/>
      <c r="J1132" s="174"/>
      <c r="K1132" s="1421"/>
      <c r="L1132" s="287">
        <f t="shared" si="269"/>
        <v>0</v>
      </c>
      <c r="M1132" s="12" t="str">
        <f t="shared" si="263"/>
        <v/>
      </c>
      <c r="N1132" s="13"/>
    </row>
    <row r="1133" spans="2:14" hidden="1">
      <c r="B1133" s="272">
        <v>4400</v>
      </c>
      <c r="C1133" s="1773" t="s">
        <v>1653</v>
      </c>
      <c r="D1133" s="1774"/>
      <c r="E1133" s="310">
        <f t="shared" si="268"/>
        <v>0</v>
      </c>
      <c r="F1133" s="1422"/>
      <c r="G1133" s="1423"/>
      <c r="H1133" s="1424"/>
      <c r="I1133" s="1422"/>
      <c r="J1133" s="1423"/>
      <c r="K1133" s="1424"/>
      <c r="L1133" s="310">
        <f t="shared" si="269"/>
        <v>0</v>
      </c>
      <c r="M1133" s="12" t="str">
        <f t="shared" si="263"/>
        <v/>
      </c>
      <c r="N1133" s="13"/>
    </row>
    <row r="1134" spans="2:14" hidden="1">
      <c r="B1134" s="272">
        <v>4500</v>
      </c>
      <c r="C1134" s="1773" t="s">
        <v>1654</v>
      </c>
      <c r="D1134" s="1774"/>
      <c r="E1134" s="310">
        <f t="shared" si="268"/>
        <v>0</v>
      </c>
      <c r="F1134" s="1422"/>
      <c r="G1134" s="1423"/>
      <c r="H1134" s="1424"/>
      <c r="I1134" s="1422"/>
      <c r="J1134" s="1423"/>
      <c r="K1134" s="1424"/>
      <c r="L1134" s="310">
        <f t="shared" si="269"/>
        <v>0</v>
      </c>
      <c r="M1134" s="12" t="str">
        <f t="shared" si="263"/>
        <v/>
      </c>
      <c r="N1134" s="13"/>
    </row>
    <row r="1135" spans="2:14" hidden="1">
      <c r="B1135" s="272">
        <v>4600</v>
      </c>
      <c r="C1135" s="1763" t="s">
        <v>243</v>
      </c>
      <c r="D1135" s="1764"/>
      <c r="E1135" s="310">
        <f t="shared" si="268"/>
        <v>0</v>
      </c>
      <c r="F1135" s="1422"/>
      <c r="G1135" s="1423"/>
      <c r="H1135" s="1424"/>
      <c r="I1135" s="1422"/>
      <c r="J1135" s="1423"/>
      <c r="K1135" s="1424"/>
      <c r="L1135" s="310">
        <f t="shared" si="269"/>
        <v>0</v>
      </c>
      <c r="M1135" s="12" t="str">
        <f t="shared" si="263"/>
        <v/>
      </c>
      <c r="N1135" s="13"/>
    </row>
    <row r="1136" spans="2:14" hidden="1">
      <c r="B1136" s="272">
        <v>4900</v>
      </c>
      <c r="C1136" s="1773" t="s">
        <v>269</v>
      </c>
      <c r="D1136" s="1774"/>
      <c r="E1136" s="310">
        <f t="shared" ref="E1136:L1136" si="270">+E1137+E1138</f>
        <v>0</v>
      </c>
      <c r="F1136" s="274">
        <f t="shared" si="270"/>
        <v>0</v>
      </c>
      <c r="G1136" s="275">
        <f t="shared" si="270"/>
        <v>0</v>
      </c>
      <c r="H1136" s="276">
        <f t="shared" si="270"/>
        <v>0</v>
      </c>
      <c r="I1136" s="274">
        <f t="shared" si="270"/>
        <v>0</v>
      </c>
      <c r="J1136" s="275">
        <f t="shared" si="270"/>
        <v>0</v>
      </c>
      <c r="K1136" s="276">
        <f t="shared" si="270"/>
        <v>0</v>
      </c>
      <c r="L1136" s="310">
        <f t="shared" si="270"/>
        <v>0</v>
      </c>
      <c r="M1136" s="12" t="str">
        <f t="shared" si="263"/>
        <v/>
      </c>
      <c r="N1136" s="13"/>
    </row>
    <row r="1137" spans="2:14" ht="16.2" hidden="1">
      <c r="B1137" s="362"/>
      <c r="C1137" s="279">
        <v>4901</v>
      </c>
      <c r="D1137" s="364" t="s">
        <v>270</v>
      </c>
      <c r="E1137" s="281">
        <f>F1137+G1137+H1137</f>
        <v>0</v>
      </c>
      <c r="F1137" s="152"/>
      <c r="G1137" s="153"/>
      <c r="H1137" s="1418"/>
      <c r="I1137" s="152"/>
      <c r="J1137" s="153"/>
      <c r="K1137" s="1418"/>
      <c r="L1137" s="281">
        <f>I1137+J1137+K1137</f>
        <v>0</v>
      </c>
      <c r="M1137" s="12" t="str">
        <f t="shared" si="263"/>
        <v/>
      </c>
      <c r="N1137" s="13"/>
    </row>
    <row r="1138" spans="2:14" ht="16.2" hidden="1">
      <c r="B1138" s="362"/>
      <c r="C1138" s="285">
        <v>4902</v>
      </c>
      <c r="D1138" s="301" t="s">
        <v>271</v>
      </c>
      <c r="E1138" s="287">
        <f>F1138+G1138+H1138</f>
        <v>0</v>
      </c>
      <c r="F1138" s="173"/>
      <c r="G1138" s="174"/>
      <c r="H1138" s="1421"/>
      <c r="I1138" s="173"/>
      <c r="J1138" s="174"/>
      <c r="K1138" s="1421"/>
      <c r="L1138" s="287">
        <f>I1138+J1138+K1138</f>
        <v>0</v>
      </c>
      <c r="M1138" s="12" t="str">
        <f t="shared" si="263"/>
        <v/>
      </c>
      <c r="N1138" s="13"/>
    </row>
    <row r="1139" spans="2:14" hidden="1">
      <c r="B1139" s="365">
        <v>5100</v>
      </c>
      <c r="C1139" s="1777" t="s">
        <v>244</v>
      </c>
      <c r="D1139" s="1778"/>
      <c r="E1139" s="310">
        <f>F1139+G1139+H1139</f>
        <v>0</v>
      </c>
      <c r="F1139" s="1422"/>
      <c r="G1139" s="1423"/>
      <c r="H1139" s="1424"/>
      <c r="I1139" s="1422"/>
      <c r="J1139" s="1423"/>
      <c r="K1139" s="1424"/>
      <c r="L1139" s="310">
        <f>I1139+J1139+K1139</f>
        <v>0</v>
      </c>
      <c r="M1139" s="12" t="str">
        <f t="shared" si="263"/>
        <v/>
      </c>
      <c r="N1139" s="13"/>
    </row>
    <row r="1140" spans="2:14">
      <c r="B1140" s="365">
        <v>5200</v>
      </c>
      <c r="C1140" s="1777" t="s">
        <v>245</v>
      </c>
      <c r="D1140" s="1778"/>
      <c r="E1140" s="310">
        <f t="shared" ref="E1140:L1140" si="271">SUM(E1141:E1147)</f>
        <v>71575</v>
      </c>
      <c r="F1140" s="274">
        <f t="shared" si="271"/>
        <v>55136</v>
      </c>
      <c r="G1140" s="275">
        <f t="shared" si="271"/>
        <v>16439</v>
      </c>
      <c r="H1140" s="276">
        <f t="shared" si="271"/>
        <v>0</v>
      </c>
      <c r="I1140" s="274">
        <f t="shared" si="271"/>
        <v>55136</v>
      </c>
      <c r="J1140" s="275">
        <f t="shared" si="271"/>
        <v>16439</v>
      </c>
      <c r="K1140" s="276">
        <f t="shared" si="271"/>
        <v>0</v>
      </c>
      <c r="L1140" s="310">
        <f t="shared" si="271"/>
        <v>71575</v>
      </c>
      <c r="M1140" s="12">
        <f t="shared" si="263"/>
        <v>1</v>
      </c>
      <c r="N1140" s="13"/>
    </row>
    <row r="1141" spans="2:14" ht="16.2">
      <c r="B1141" s="366"/>
      <c r="C1141" s="367">
        <v>5201</v>
      </c>
      <c r="D1141" s="368" t="s">
        <v>246</v>
      </c>
      <c r="E1141" s="281">
        <f t="shared" ref="E1141:E1147" si="272">F1141+G1141+H1141</f>
        <v>1208</v>
      </c>
      <c r="F1141" s="152"/>
      <c r="G1141" s="153">
        <v>1208</v>
      </c>
      <c r="H1141" s="1418"/>
      <c r="I1141" s="152"/>
      <c r="J1141" s="153">
        <v>1208</v>
      </c>
      <c r="K1141" s="1418"/>
      <c r="L1141" s="281">
        <f t="shared" ref="L1141:L1147" si="273">I1141+J1141+K1141</f>
        <v>1208</v>
      </c>
      <c r="M1141" s="12">
        <f t="shared" si="263"/>
        <v>1</v>
      </c>
      <c r="N1141" s="13"/>
    </row>
    <row r="1142" spans="2:14" ht="16.2" hidden="1">
      <c r="B1142" s="366"/>
      <c r="C1142" s="369">
        <v>5202</v>
      </c>
      <c r="D1142" s="370" t="s">
        <v>247</v>
      </c>
      <c r="E1142" s="295">
        <f t="shared" si="272"/>
        <v>0</v>
      </c>
      <c r="F1142" s="158"/>
      <c r="G1142" s="159"/>
      <c r="H1142" s="1420"/>
      <c r="I1142" s="158"/>
      <c r="J1142" s="159"/>
      <c r="K1142" s="1420"/>
      <c r="L1142" s="295">
        <f t="shared" si="273"/>
        <v>0</v>
      </c>
      <c r="M1142" s="12" t="str">
        <f t="shared" si="263"/>
        <v/>
      </c>
      <c r="N1142" s="13"/>
    </row>
    <row r="1143" spans="2:14" ht="16.2">
      <c r="B1143" s="366"/>
      <c r="C1143" s="369">
        <v>5203</v>
      </c>
      <c r="D1143" s="370" t="s">
        <v>613</v>
      </c>
      <c r="E1143" s="295">
        <f t="shared" si="272"/>
        <v>64235</v>
      </c>
      <c r="F1143" s="158">
        <v>50804</v>
      </c>
      <c r="G1143" s="159">
        <v>13431</v>
      </c>
      <c r="H1143" s="1420"/>
      <c r="I1143" s="158">
        <v>50804</v>
      </c>
      <c r="J1143" s="159">
        <v>13431</v>
      </c>
      <c r="K1143" s="1420"/>
      <c r="L1143" s="295">
        <f t="shared" si="273"/>
        <v>64235</v>
      </c>
      <c r="M1143" s="12">
        <f t="shared" si="263"/>
        <v>1</v>
      </c>
      <c r="N1143" s="13"/>
    </row>
    <row r="1144" spans="2:14" ht="16.2" hidden="1">
      <c r="B1144" s="366"/>
      <c r="C1144" s="369">
        <v>5204</v>
      </c>
      <c r="D1144" s="370" t="s">
        <v>614</v>
      </c>
      <c r="E1144" s="295">
        <f t="shared" si="272"/>
        <v>0</v>
      </c>
      <c r="F1144" s="158"/>
      <c r="G1144" s="159"/>
      <c r="H1144" s="1420"/>
      <c r="I1144" s="158"/>
      <c r="J1144" s="159"/>
      <c r="K1144" s="1420"/>
      <c r="L1144" s="295">
        <f t="shared" si="273"/>
        <v>0</v>
      </c>
      <c r="M1144" s="12" t="str">
        <f t="shared" si="263"/>
        <v/>
      </c>
      <c r="N1144" s="13"/>
    </row>
    <row r="1145" spans="2:14" ht="16.2">
      <c r="B1145" s="366"/>
      <c r="C1145" s="369">
        <v>5205</v>
      </c>
      <c r="D1145" s="370" t="s">
        <v>615</v>
      </c>
      <c r="E1145" s="295">
        <f t="shared" si="272"/>
        <v>6132</v>
      </c>
      <c r="F1145" s="158">
        <v>4332</v>
      </c>
      <c r="G1145" s="159">
        <v>1800</v>
      </c>
      <c r="H1145" s="1420"/>
      <c r="I1145" s="158">
        <v>4332</v>
      </c>
      <c r="J1145" s="159">
        <v>1800</v>
      </c>
      <c r="K1145" s="1420"/>
      <c r="L1145" s="295">
        <f t="shared" si="273"/>
        <v>6132</v>
      </c>
      <c r="M1145" s="12">
        <f t="shared" si="263"/>
        <v>1</v>
      </c>
      <c r="N1145" s="13"/>
    </row>
    <row r="1146" spans="2:14" ht="16.2" hidden="1">
      <c r="B1146" s="366"/>
      <c r="C1146" s="369">
        <v>5206</v>
      </c>
      <c r="D1146" s="370" t="s">
        <v>616</v>
      </c>
      <c r="E1146" s="295">
        <f t="shared" si="272"/>
        <v>0</v>
      </c>
      <c r="F1146" s="158"/>
      <c r="G1146" s="159"/>
      <c r="H1146" s="1420"/>
      <c r="I1146" s="158"/>
      <c r="J1146" s="159"/>
      <c r="K1146" s="1420"/>
      <c r="L1146" s="295">
        <f t="shared" si="273"/>
        <v>0</v>
      </c>
      <c r="M1146" s="12" t="str">
        <f t="shared" si="263"/>
        <v/>
      </c>
      <c r="N1146" s="13"/>
    </row>
    <row r="1147" spans="2:14" ht="16.2" hidden="1">
      <c r="B1147" s="366"/>
      <c r="C1147" s="371">
        <v>5219</v>
      </c>
      <c r="D1147" s="372" t="s">
        <v>617</v>
      </c>
      <c r="E1147" s="287">
        <f t="shared" si="272"/>
        <v>0</v>
      </c>
      <c r="F1147" s="173"/>
      <c r="G1147" s="174"/>
      <c r="H1147" s="1421"/>
      <c r="I1147" s="173"/>
      <c r="J1147" s="174"/>
      <c r="K1147" s="1421"/>
      <c r="L1147" s="287">
        <f t="shared" si="273"/>
        <v>0</v>
      </c>
      <c r="M1147" s="12" t="str">
        <f t="shared" ref="M1147:M1166" si="274">(IF($E1147&lt;&gt;0,$M$2,IF($L1147&lt;&gt;0,$M$2,"")))</f>
        <v/>
      </c>
      <c r="N1147" s="13"/>
    </row>
    <row r="1148" spans="2:14" hidden="1">
      <c r="B1148" s="365">
        <v>5300</v>
      </c>
      <c r="C1148" s="1777" t="s">
        <v>618</v>
      </c>
      <c r="D1148" s="1778"/>
      <c r="E1148" s="310">
        <f t="shared" ref="E1148:L1148" si="275">SUM(E1149:E1150)</f>
        <v>0</v>
      </c>
      <c r="F1148" s="274">
        <f t="shared" si="275"/>
        <v>0</v>
      </c>
      <c r="G1148" s="275">
        <f t="shared" si="275"/>
        <v>0</v>
      </c>
      <c r="H1148" s="276">
        <f t="shared" si="275"/>
        <v>0</v>
      </c>
      <c r="I1148" s="274">
        <f t="shared" si="275"/>
        <v>0</v>
      </c>
      <c r="J1148" s="275">
        <f t="shared" si="275"/>
        <v>0</v>
      </c>
      <c r="K1148" s="276">
        <f t="shared" si="275"/>
        <v>0</v>
      </c>
      <c r="L1148" s="310">
        <f t="shared" si="275"/>
        <v>0</v>
      </c>
      <c r="M1148" s="12" t="str">
        <f t="shared" si="274"/>
        <v/>
      </c>
      <c r="N1148" s="13"/>
    </row>
    <row r="1149" spans="2:14" hidden="1">
      <c r="B1149" s="366"/>
      <c r="C1149" s="367">
        <v>5301</v>
      </c>
      <c r="D1149" s="368" t="s">
        <v>303</v>
      </c>
      <c r="E1149" s="281">
        <f>F1149+G1149+H1149</f>
        <v>0</v>
      </c>
      <c r="F1149" s="152"/>
      <c r="G1149" s="153"/>
      <c r="H1149" s="1418"/>
      <c r="I1149" s="152"/>
      <c r="J1149" s="153"/>
      <c r="K1149" s="1418"/>
      <c r="L1149" s="281">
        <f>I1149+J1149+K1149</f>
        <v>0</v>
      </c>
      <c r="M1149" s="12" t="str">
        <f t="shared" si="274"/>
        <v/>
      </c>
      <c r="N1149" s="13"/>
    </row>
    <row r="1150" spans="2:14" ht="16.2" hidden="1">
      <c r="B1150" s="366"/>
      <c r="C1150" s="371">
        <v>5309</v>
      </c>
      <c r="D1150" s="372" t="s">
        <v>619</v>
      </c>
      <c r="E1150" s="287">
        <f>F1150+G1150+H1150</f>
        <v>0</v>
      </c>
      <c r="F1150" s="173"/>
      <c r="G1150" s="174"/>
      <c r="H1150" s="1421"/>
      <c r="I1150" s="173"/>
      <c r="J1150" s="174"/>
      <c r="K1150" s="1421"/>
      <c r="L1150" s="287">
        <f>I1150+J1150+K1150</f>
        <v>0</v>
      </c>
      <c r="M1150" s="12" t="str">
        <f t="shared" si="274"/>
        <v/>
      </c>
      <c r="N1150" s="13"/>
    </row>
    <row r="1151" spans="2:14" hidden="1">
      <c r="B1151" s="365">
        <v>5400</v>
      </c>
      <c r="C1151" s="1777" t="s">
        <v>680</v>
      </c>
      <c r="D1151" s="1778"/>
      <c r="E1151" s="310">
        <f>F1151+G1151+H1151</f>
        <v>0</v>
      </c>
      <c r="F1151" s="1422"/>
      <c r="G1151" s="1423"/>
      <c r="H1151" s="1424"/>
      <c r="I1151" s="1422"/>
      <c r="J1151" s="1423"/>
      <c r="K1151" s="1424"/>
      <c r="L1151" s="310">
        <f>I1151+J1151+K1151</f>
        <v>0</v>
      </c>
      <c r="M1151" s="12" t="str">
        <f t="shared" si="274"/>
        <v/>
      </c>
      <c r="N1151" s="13"/>
    </row>
    <row r="1152" spans="2:14" hidden="1">
      <c r="B1152" s="272">
        <v>5500</v>
      </c>
      <c r="C1152" s="1773" t="s">
        <v>681</v>
      </c>
      <c r="D1152" s="1774"/>
      <c r="E1152" s="310">
        <f t="shared" ref="E1152:L1152" si="276">SUM(E1153:E1156)</f>
        <v>0</v>
      </c>
      <c r="F1152" s="274">
        <f t="shared" si="276"/>
        <v>0</v>
      </c>
      <c r="G1152" s="275">
        <f t="shared" si="276"/>
        <v>0</v>
      </c>
      <c r="H1152" s="276">
        <f t="shared" si="276"/>
        <v>0</v>
      </c>
      <c r="I1152" s="274">
        <f t="shared" si="276"/>
        <v>0</v>
      </c>
      <c r="J1152" s="275">
        <f t="shared" si="276"/>
        <v>0</v>
      </c>
      <c r="K1152" s="276">
        <f t="shared" si="276"/>
        <v>0</v>
      </c>
      <c r="L1152" s="310">
        <f t="shared" si="276"/>
        <v>0</v>
      </c>
      <c r="M1152" s="12" t="str">
        <f t="shared" si="274"/>
        <v/>
      </c>
      <c r="N1152" s="13"/>
    </row>
    <row r="1153" spans="2:14" ht="16.2" hidden="1">
      <c r="B1153" s="362"/>
      <c r="C1153" s="279">
        <v>5501</v>
      </c>
      <c r="D1153" s="311" t="s">
        <v>682</v>
      </c>
      <c r="E1153" s="281">
        <f>F1153+G1153+H1153</f>
        <v>0</v>
      </c>
      <c r="F1153" s="152"/>
      <c r="G1153" s="153"/>
      <c r="H1153" s="1418"/>
      <c r="I1153" s="152"/>
      <c r="J1153" s="153"/>
      <c r="K1153" s="1418"/>
      <c r="L1153" s="281">
        <f>I1153+J1153+K1153</f>
        <v>0</v>
      </c>
      <c r="M1153" s="12" t="str">
        <f t="shared" si="274"/>
        <v/>
      </c>
      <c r="N1153" s="13"/>
    </row>
    <row r="1154" spans="2:14" ht="16.2" hidden="1">
      <c r="B1154" s="362"/>
      <c r="C1154" s="293">
        <v>5502</v>
      </c>
      <c r="D1154" s="294" t="s">
        <v>683</v>
      </c>
      <c r="E1154" s="295">
        <f>F1154+G1154+H1154</f>
        <v>0</v>
      </c>
      <c r="F1154" s="158"/>
      <c r="G1154" s="159"/>
      <c r="H1154" s="1420"/>
      <c r="I1154" s="158"/>
      <c r="J1154" s="159"/>
      <c r="K1154" s="1420"/>
      <c r="L1154" s="295">
        <f>I1154+J1154+K1154</f>
        <v>0</v>
      </c>
      <c r="M1154" s="12" t="str">
        <f t="shared" si="274"/>
        <v/>
      </c>
      <c r="N1154" s="13"/>
    </row>
    <row r="1155" spans="2:14" ht="16.2" hidden="1">
      <c r="B1155" s="362"/>
      <c r="C1155" s="293">
        <v>5503</v>
      </c>
      <c r="D1155" s="363" t="s">
        <v>684</v>
      </c>
      <c r="E1155" s="295">
        <f>F1155+G1155+H1155</f>
        <v>0</v>
      </c>
      <c r="F1155" s="158"/>
      <c r="G1155" s="159"/>
      <c r="H1155" s="1420"/>
      <c r="I1155" s="158"/>
      <c r="J1155" s="159"/>
      <c r="K1155" s="1420"/>
      <c r="L1155" s="295">
        <f>I1155+J1155+K1155</f>
        <v>0</v>
      </c>
      <c r="M1155" s="12" t="str">
        <f t="shared" si="274"/>
        <v/>
      </c>
      <c r="N1155" s="13"/>
    </row>
    <row r="1156" spans="2:14" ht="16.2" hidden="1">
      <c r="B1156" s="362"/>
      <c r="C1156" s="285">
        <v>5504</v>
      </c>
      <c r="D1156" s="339" t="s">
        <v>685</v>
      </c>
      <c r="E1156" s="287">
        <f>F1156+G1156+H1156</f>
        <v>0</v>
      </c>
      <c r="F1156" s="173"/>
      <c r="G1156" s="174"/>
      <c r="H1156" s="1421"/>
      <c r="I1156" s="173"/>
      <c r="J1156" s="174"/>
      <c r="K1156" s="1421"/>
      <c r="L1156" s="287">
        <f>I1156+J1156+K1156</f>
        <v>0</v>
      </c>
      <c r="M1156" s="12" t="str">
        <f t="shared" si="274"/>
        <v/>
      </c>
      <c r="N1156" s="13"/>
    </row>
    <row r="1157" spans="2:14" ht="16.2" hidden="1">
      <c r="B1157" s="365">
        <v>5700</v>
      </c>
      <c r="C1157" s="1779" t="s">
        <v>908</v>
      </c>
      <c r="D1157" s="1780"/>
      <c r="E1157" s="310">
        <f>SUM(E1158:E1160)</f>
        <v>0</v>
      </c>
      <c r="F1157" s="1470">
        <v>0</v>
      </c>
      <c r="G1157" s="1470">
        <v>0</v>
      </c>
      <c r="H1157" s="1470">
        <v>0</v>
      </c>
      <c r="I1157" s="1470">
        <v>0</v>
      </c>
      <c r="J1157" s="1470">
        <v>0</v>
      </c>
      <c r="K1157" s="1470">
        <v>0</v>
      </c>
      <c r="L1157" s="310">
        <f>SUM(L1158:L1160)</f>
        <v>0</v>
      </c>
      <c r="M1157" s="12" t="str">
        <f t="shared" si="274"/>
        <v/>
      </c>
      <c r="N1157" s="13"/>
    </row>
    <row r="1158" spans="2:14" ht="16.2" hidden="1">
      <c r="B1158" s="366"/>
      <c r="C1158" s="367">
        <v>5701</v>
      </c>
      <c r="D1158" s="368" t="s">
        <v>686</v>
      </c>
      <c r="E1158" s="281">
        <f>F1158+G1158+H1158</f>
        <v>0</v>
      </c>
      <c r="F1158" s="1471">
        <v>0</v>
      </c>
      <c r="G1158" s="1471">
        <v>0</v>
      </c>
      <c r="H1158" s="1472">
        <v>0</v>
      </c>
      <c r="I1158" s="1666">
        <v>0</v>
      </c>
      <c r="J1158" s="1471">
        <v>0</v>
      </c>
      <c r="K1158" s="1471">
        <v>0</v>
      </c>
      <c r="L1158" s="281">
        <f>I1158+J1158+K1158</f>
        <v>0</v>
      </c>
      <c r="M1158" s="12" t="str">
        <f t="shared" si="274"/>
        <v/>
      </c>
      <c r="N1158" s="13"/>
    </row>
    <row r="1159" spans="2:14" ht="16.2" hidden="1">
      <c r="B1159" s="366"/>
      <c r="C1159" s="373">
        <v>5702</v>
      </c>
      <c r="D1159" s="374" t="s">
        <v>687</v>
      </c>
      <c r="E1159" s="314">
        <f>F1159+G1159+H1159</f>
        <v>0</v>
      </c>
      <c r="F1159" s="1471">
        <v>0</v>
      </c>
      <c r="G1159" s="1471">
        <v>0</v>
      </c>
      <c r="H1159" s="1472">
        <v>0</v>
      </c>
      <c r="I1159" s="1666">
        <v>0</v>
      </c>
      <c r="J1159" s="1471">
        <v>0</v>
      </c>
      <c r="K1159" s="1471">
        <v>0</v>
      </c>
      <c r="L1159" s="314">
        <f>I1159+J1159+K1159</f>
        <v>0</v>
      </c>
      <c r="M1159" s="12" t="str">
        <f t="shared" si="274"/>
        <v/>
      </c>
      <c r="N1159" s="13"/>
    </row>
    <row r="1160" spans="2:14" hidden="1">
      <c r="B1160" s="292"/>
      <c r="C1160" s="375">
        <v>4071</v>
      </c>
      <c r="D1160" s="376" t="s">
        <v>688</v>
      </c>
      <c r="E1160" s="377">
        <f>F1160+G1160+H1160</f>
        <v>0</v>
      </c>
      <c r="F1160" s="1471">
        <v>0</v>
      </c>
      <c r="G1160" s="1471">
        <v>0</v>
      </c>
      <c r="H1160" s="1472">
        <v>0</v>
      </c>
      <c r="I1160" s="1666">
        <v>0</v>
      </c>
      <c r="J1160" s="1471">
        <v>0</v>
      </c>
      <c r="K1160" s="1471">
        <v>0</v>
      </c>
      <c r="L1160" s="377">
        <f>I1160+J1160+K1160</f>
        <v>0</v>
      </c>
      <c r="M1160" s="12" t="str">
        <f t="shared" si="274"/>
        <v/>
      </c>
      <c r="N1160" s="13"/>
    </row>
    <row r="1161" spans="2:14" hidden="1">
      <c r="B1161" s="582"/>
      <c r="C1161" s="1775" t="s">
        <v>689</v>
      </c>
      <c r="D1161" s="1776"/>
      <c r="E1161" s="1438"/>
      <c r="F1161" s="1438"/>
      <c r="G1161" s="1438"/>
      <c r="H1161" s="1438"/>
      <c r="I1161" s="1438"/>
      <c r="J1161" s="1438"/>
      <c r="K1161" s="1438"/>
      <c r="L1161" s="1439"/>
      <c r="M1161" s="12" t="str">
        <f t="shared" si="274"/>
        <v/>
      </c>
      <c r="N1161" s="13"/>
    </row>
    <row r="1162" spans="2:14" hidden="1">
      <c r="B1162" s="381">
        <v>98</v>
      </c>
      <c r="C1162" s="1775" t="s">
        <v>689</v>
      </c>
      <c r="D1162" s="1776"/>
      <c r="E1162" s="382">
        <f>F1162+G1162+H1162</f>
        <v>0</v>
      </c>
      <c r="F1162" s="1429"/>
      <c r="G1162" s="1430"/>
      <c r="H1162" s="1431"/>
      <c r="I1162" s="1460">
        <v>0</v>
      </c>
      <c r="J1162" s="1461">
        <v>0</v>
      </c>
      <c r="K1162" s="1462">
        <v>0</v>
      </c>
      <c r="L1162" s="382">
        <f>I1162+J1162+K1162</f>
        <v>0</v>
      </c>
      <c r="M1162" s="12" t="str">
        <f t="shared" si="274"/>
        <v/>
      </c>
      <c r="N1162" s="13"/>
    </row>
    <row r="1163" spans="2:14" hidden="1">
      <c r="B1163" s="1433"/>
      <c r="C1163" s="1434"/>
      <c r="D1163" s="1435"/>
      <c r="E1163" s="269"/>
      <c r="F1163" s="269"/>
      <c r="G1163" s="269"/>
      <c r="H1163" s="269"/>
      <c r="I1163" s="269"/>
      <c r="J1163" s="269"/>
      <c r="K1163" s="269"/>
      <c r="L1163" s="270"/>
      <c r="M1163" s="12" t="str">
        <f t="shared" si="274"/>
        <v/>
      </c>
      <c r="N1163" s="13"/>
    </row>
    <row r="1164" spans="2:14" hidden="1">
      <c r="B1164" s="1436"/>
      <c r="C1164" s="111"/>
      <c r="D1164" s="1437"/>
      <c r="E1164" s="218"/>
      <c r="F1164" s="218"/>
      <c r="G1164" s="218"/>
      <c r="H1164" s="218"/>
      <c r="I1164" s="218"/>
      <c r="J1164" s="218"/>
      <c r="K1164" s="218"/>
      <c r="L1164" s="389"/>
      <c r="M1164" s="12" t="str">
        <f t="shared" si="274"/>
        <v/>
      </c>
      <c r="N1164" s="13"/>
    </row>
    <row r="1165" spans="2:14" hidden="1">
      <c r="B1165" s="1436"/>
      <c r="C1165" s="111"/>
      <c r="D1165" s="1437"/>
      <c r="E1165" s="218"/>
      <c r="F1165" s="218"/>
      <c r="G1165" s="218"/>
      <c r="H1165" s="218"/>
      <c r="I1165" s="218"/>
      <c r="J1165" s="218"/>
      <c r="K1165" s="218"/>
      <c r="L1165" s="389"/>
      <c r="M1165" s="12" t="str">
        <f t="shared" si="274"/>
        <v/>
      </c>
      <c r="N1165" s="13"/>
    </row>
    <row r="1166" spans="2:14" ht="16.8" thickBot="1">
      <c r="B1166" s="1463"/>
      <c r="C1166" s="393" t="s">
        <v>735</v>
      </c>
      <c r="D1166" s="1432">
        <f>+B1166</f>
        <v>0</v>
      </c>
      <c r="E1166" s="395">
        <f t="shared" ref="E1166:L1166" si="277">SUM(E1051,E1054,E1060,E1068,E1069,E1087,E1091,E1097,E1100,E1101,E1102,E1103,E1104,E1113,E1119,E1120,E1121,E1122,E1129,E1133,E1134,E1135,E1136,E1139,E1140,E1148,E1151,E1152,E1157)+E1162</f>
        <v>705613</v>
      </c>
      <c r="F1166" s="396">
        <f t="shared" si="277"/>
        <v>633238</v>
      </c>
      <c r="G1166" s="397">
        <f t="shared" si="277"/>
        <v>72375</v>
      </c>
      <c r="H1166" s="398">
        <f t="shared" si="277"/>
        <v>0</v>
      </c>
      <c r="I1166" s="396">
        <f t="shared" si="277"/>
        <v>618983</v>
      </c>
      <c r="J1166" s="397">
        <f t="shared" si="277"/>
        <v>72375</v>
      </c>
      <c r="K1166" s="398">
        <f t="shared" si="277"/>
        <v>0</v>
      </c>
      <c r="L1166" s="395">
        <f t="shared" si="277"/>
        <v>691358</v>
      </c>
      <c r="M1166" s="12">
        <f t="shared" si="274"/>
        <v>1</v>
      </c>
      <c r="N1166" s="73" t="str">
        <f>LEFT(C1048,1)</f>
        <v>3</v>
      </c>
    </row>
    <row r="1167" spans="2:14" ht="16.2" thickTop="1">
      <c r="B1167" s="79" t="s">
        <v>120</v>
      </c>
      <c r="C1167" s="1"/>
      <c r="L1167" s="6"/>
      <c r="M1167" s="7">
        <f>(IF($E1166&lt;&gt;0,$M$2,IF($L1166&lt;&gt;0,$M$2,"")))</f>
        <v>1</v>
      </c>
    </row>
    <row r="1168" spans="2:14">
      <c r="B1168" s="1367"/>
      <c r="C1168" s="1367"/>
      <c r="D1168" s="1368"/>
      <c r="E1168" s="1367"/>
      <c r="F1168" s="1367"/>
      <c r="G1168" s="1367"/>
      <c r="H1168" s="1367"/>
      <c r="I1168" s="1367"/>
      <c r="J1168" s="1367"/>
      <c r="K1168" s="1367"/>
      <c r="L1168" s="1369"/>
      <c r="M1168" s="7">
        <f>(IF($E1166&lt;&gt;0,$M$2,IF($L1166&lt;&gt;0,$M$2,"")))</f>
        <v>1</v>
      </c>
    </row>
    <row r="1169" spans="2:13" ht="18" hidden="1">
      <c r="B1169" s="65"/>
      <c r="C1169" s="65"/>
      <c r="D1169" s="65"/>
      <c r="E1169" s="65"/>
      <c r="F1169" s="65"/>
      <c r="G1169" s="65"/>
      <c r="H1169" s="65"/>
      <c r="I1169" s="65"/>
      <c r="J1169" s="65"/>
      <c r="K1169" s="65"/>
      <c r="L1169" s="77"/>
      <c r="M1169" s="74" t="str">
        <f>(IF(E1164&lt;&gt;0,$G$2,IF(L1164&lt;&gt;0,$G$2,"")))</f>
        <v/>
      </c>
    </row>
    <row r="1170" spans="2:13" ht="18" hidden="1">
      <c r="B1170" s="65"/>
      <c r="C1170" s="65"/>
      <c r="D1170" s="65"/>
      <c r="E1170" s="65"/>
      <c r="F1170" s="65"/>
      <c r="G1170" s="65"/>
      <c r="H1170" s="65"/>
      <c r="I1170" s="65"/>
      <c r="J1170" s="65"/>
      <c r="K1170" s="65"/>
      <c r="L1170" s="77"/>
      <c r="M1170" s="74" t="str">
        <f>(IF(E1165&lt;&gt;0,$G$2,IF(L1165&lt;&gt;0,$G$2,"")))</f>
        <v/>
      </c>
    </row>
    <row r="1171" spans="2:13">
      <c r="B1171" s="6"/>
      <c r="C1171" s="6"/>
      <c r="D1171" s="521"/>
      <c r="E1171" s="38"/>
      <c r="F1171" s="38"/>
      <c r="G1171" s="38"/>
      <c r="H1171" s="38"/>
      <c r="I1171" s="38"/>
      <c r="J1171" s="38"/>
      <c r="K1171" s="38"/>
      <c r="L1171" s="38"/>
      <c r="M1171" s="7">
        <f>(IF($E1304&lt;&gt;0,$M$2,IF($L1304&lt;&gt;0,$M$2,"")))</f>
        <v>1</v>
      </c>
    </row>
    <row r="1172" spans="2:13">
      <c r="B1172" s="6"/>
      <c r="C1172" s="1365"/>
      <c r="D1172" s="1366"/>
      <c r="E1172" s="38"/>
      <c r="F1172" s="38"/>
      <c r="G1172" s="38"/>
      <c r="H1172" s="38"/>
      <c r="I1172" s="38"/>
      <c r="J1172" s="38"/>
      <c r="K1172" s="38"/>
      <c r="L1172" s="38"/>
      <c r="M1172" s="7">
        <f>(IF($E1304&lt;&gt;0,$M$2,IF($L1304&lt;&gt;0,$M$2,"")))</f>
        <v>1</v>
      </c>
    </row>
    <row r="1173" spans="2:13">
      <c r="B1173" s="1749" t="str">
        <f>$B$7</f>
        <v>ОТЧЕТНИ ДАННИ ПО ЕБК ЗА ИЗПЪЛНЕНИЕТО НА БЮДЖЕТА</v>
      </c>
      <c r="C1173" s="1750"/>
      <c r="D1173" s="1750"/>
      <c r="E1173" s="242"/>
      <c r="F1173" s="242"/>
      <c r="G1173" s="237"/>
      <c r="H1173" s="237"/>
      <c r="I1173" s="237"/>
      <c r="J1173" s="237"/>
      <c r="K1173" s="237"/>
      <c r="L1173" s="237"/>
      <c r="M1173" s="7">
        <f>(IF($E1304&lt;&gt;0,$M$2,IF($L1304&lt;&gt;0,$M$2,"")))</f>
        <v>1</v>
      </c>
    </row>
    <row r="1174" spans="2:13">
      <c r="B1174" s="228"/>
      <c r="C1174" s="391"/>
      <c r="D1174" s="400"/>
      <c r="E1174" s="406" t="s">
        <v>460</v>
      </c>
      <c r="F1174" s="406" t="s">
        <v>829</v>
      </c>
      <c r="G1174" s="237"/>
      <c r="H1174" s="1362" t="s">
        <v>1246</v>
      </c>
      <c r="I1174" s="1363"/>
      <c r="J1174" s="1364"/>
      <c r="K1174" s="237"/>
      <c r="L1174" s="237"/>
      <c r="M1174" s="7">
        <f>(IF($E1304&lt;&gt;0,$M$2,IF($L1304&lt;&gt;0,$M$2,"")))</f>
        <v>1</v>
      </c>
    </row>
    <row r="1175" spans="2:13" ht="17.399999999999999">
      <c r="B1175" s="1751" t="str">
        <f>$B$9</f>
        <v>ДГ КАЛИНКА КВ.РУДНИК</v>
      </c>
      <c r="C1175" s="1752"/>
      <c r="D1175" s="1753"/>
      <c r="E1175" s="115">
        <f>$E$9</f>
        <v>44197</v>
      </c>
      <c r="F1175" s="226">
        <f>$F$9</f>
        <v>44561</v>
      </c>
      <c r="G1175" s="237"/>
      <c r="H1175" s="237"/>
      <c r="I1175" s="237"/>
      <c r="J1175" s="237"/>
      <c r="K1175" s="237"/>
      <c r="L1175" s="237"/>
      <c r="M1175" s="7">
        <f>(IF($E1304&lt;&gt;0,$M$2,IF($L1304&lt;&gt;0,$M$2,"")))</f>
        <v>1</v>
      </c>
    </row>
    <row r="1176" spans="2:13">
      <c r="B1176" s="227" t="str">
        <f>$B$10</f>
        <v>(наименование на разпоредителя с бюджет)</v>
      </c>
      <c r="C1176" s="228"/>
      <c r="D1176" s="229"/>
      <c r="E1176" s="237"/>
      <c r="F1176" s="237"/>
      <c r="G1176" s="237"/>
      <c r="H1176" s="237"/>
      <c r="I1176" s="237"/>
      <c r="J1176" s="237"/>
      <c r="K1176" s="237"/>
      <c r="L1176" s="237"/>
      <c r="M1176" s="7">
        <f>(IF($E1304&lt;&gt;0,$M$2,IF($L1304&lt;&gt;0,$M$2,"")))</f>
        <v>1</v>
      </c>
    </row>
    <row r="1177" spans="2:13">
      <c r="B1177" s="227"/>
      <c r="C1177" s="228"/>
      <c r="D1177" s="229"/>
      <c r="E1177" s="237"/>
      <c r="F1177" s="237"/>
      <c r="G1177" s="237"/>
      <c r="H1177" s="237"/>
      <c r="I1177" s="237"/>
      <c r="J1177" s="237"/>
      <c r="K1177" s="237"/>
      <c r="L1177" s="237"/>
      <c r="M1177" s="7">
        <f>(IF($E1304&lt;&gt;0,$M$2,IF($L1304&lt;&gt;0,$M$2,"")))</f>
        <v>1</v>
      </c>
    </row>
    <row r="1178" spans="2:13" ht="18">
      <c r="B1178" s="1754" t="str">
        <f>$B$12</f>
        <v xml:space="preserve">Бургас </v>
      </c>
      <c r="C1178" s="1755"/>
      <c r="D1178" s="1756"/>
      <c r="E1178" s="410" t="s">
        <v>884</v>
      </c>
      <c r="F1178" s="1360" t="str">
        <f>$F$12</f>
        <v>5202</v>
      </c>
      <c r="G1178" s="237"/>
      <c r="H1178" s="237"/>
      <c r="I1178" s="237"/>
      <c r="J1178" s="237"/>
      <c r="K1178" s="237"/>
      <c r="L1178" s="237"/>
      <c r="M1178" s="7">
        <f>(IF($E1304&lt;&gt;0,$M$2,IF($L1304&lt;&gt;0,$M$2,"")))</f>
        <v>1</v>
      </c>
    </row>
    <row r="1179" spans="2:13">
      <c r="B1179" s="233" t="str">
        <f>$B$13</f>
        <v>(наименование на първостепенния разпоредител с бюджет)</v>
      </c>
      <c r="C1179" s="228"/>
      <c r="D1179" s="229"/>
      <c r="E1179" s="1361"/>
      <c r="F1179" s="242"/>
      <c r="G1179" s="237"/>
      <c r="H1179" s="237"/>
      <c r="I1179" s="237"/>
      <c r="J1179" s="237"/>
      <c r="K1179" s="237"/>
      <c r="L1179" s="237"/>
      <c r="M1179" s="7">
        <f>(IF($E1304&lt;&gt;0,$M$2,IF($L1304&lt;&gt;0,$M$2,"")))</f>
        <v>1</v>
      </c>
    </row>
    <row r="1180" spans="2:13" ht="18">
      <c r="B1180" s="236"/>
      <c r="C1180" s="237"/>
      <c r="D1180" s="124" t="s">
        <v>885</v>
      </c>
      <c r="E1180" s="238">
        <f>$E$15</f>
        <v>0</v>
      </c>
      <c r="F1180" s="414" t="str">
        <f>$F$15</f>
        <v>БЮДЖЕТ</v>
      </c>
      <c r="G1180" s="218"/>
      <c r="H1180" s="218"/>
      <c r="I1180" s="218"/>
      <c r="J1180" s="218"/>
      <c r="K1180" s="218"/>
      <c r="L1180" s="218"/>
      <c r="M1180" s="7">
        <f>(IF($E1304&lt;&gt;0,$M$2,IF($L1304&lt;&gt;0,$M$2,"")))</f>
        <v>1</v>
      </c>
    </row>
    <row r="1181" spans="2:13" ht="16.2" thickBot="1">
      <c r="B1181" s="228"/>
      <c r="C1181" s="391"/>
      <c r="D1181" s="400"/>
      <c r="E1181" s="237"/>
      <c r="F1181" s="409"/>
      <c r="G1181" s="409"/>
      <c r="H1181" s="409"/>
      <c r="I1181" s="409"/>
      <c r="J1181" s="409"/>
      <c r="K1181" s="409"/>
      <c r="L1181" s="1377" t="s">
        <v>461</v>
      </c>
      <c r="M1181" s="7">
        <f>(IF($E1304&lt;&gt;0,$M$2,IF($L1304&lt;&gt;0,$M$2,"")))</f>
        <v>1</v>
      </c>
    </row>
    <row r="1182" spans="2:13" ht="17.399999999999999">
      <c r="B1182" s="247"/>
      <c r="C1182" s="248"/>
      <c r="D1182" s="249" t="s">
        <v>707</v>
      </c>
      <c r="E1182" s="1757" t="s">
        <v>2071</v>
      </c>
      <c r="F1182" s="1758"/>
      <c r="G1182" s="1758"/>
      <c r="H1182" s="1759"/>
      <c r="I1182" s="1760" t="s">
        <v>2072</v>
      </c>
      <c r="J1182" s="1761"/>
      <c r="K1182" s="1761"/>
      <c r="L1182" s="1762"/>
      <c r="M1182" s="7">
        <f>(IF($E1304&lt;&gt;0,$M$2,IF($L1304&lt;&gt;0,$M$2,"")))</f>
        <v>1</v>
      </c>
    </row>
    <row r="1183" spans="2:13" ht="47.4" thickBot="1">
      <c r="B1183" s="250" t="s">
        <v>62</v>
      </c>
      <c r="C1183" s="251" t="s">
        <v>462</v>
      </c>
      <c r="D1183" s="252" t="s">
        <v>708</v>
      </c>
      <c r="E1183" s="1403" t="str">
        <f>$E$20</f>
        <v>Уточнен план                Общо</v>
      </c>
      <c r="F1183" s="1407" t="str">
        <f>$F$20</f>
        <v>държавни дейности</v>
      </c>
      <c r="G1183" s="1408" t="str">
        <f>$G$20</f>
        <v>местни дейности</v>
      </c>
      <c r="H1183" s="1409" t="str">
        <f>$H$20</f>
        <v>дофинансиране</v>
      </c>
      <c r="I1183" s="253" t="str">
        <f>$I$20</f>
        <v>държавни дейности -ОТЧЕТ</v>
      </c>
      <c r="J1183" s="254" t="str">
        <f>$J$20</f>
        <v>местни дейности - ОТЧЕТ</v>
      </c>
      <c r="K1183" s="255" t="str">
        <f>$K$20</f>
        <v>дофинансиране - ОТЧЕТ</v>
      </c>
      <c r="L1183" s="1630" t="str">
        <f>$L$20</f>
        <v>ОТЧЕТ                                    ОБЩО</v>
      </c>
      <c r="M1183" s="7">
        <f>(IF($E1304&lt;&gt;0,$M$2,IF($L1304&lt;&gt;0,$M$2,"")))</f>
        <v>1</v>
      </c>
    </row>
    <row r="1184" spans="2:13" ht="18">
      <c r="B1184" s="258"/>
      <c r="C1184" s="259"/>
      <c r="D1184" s="260" t="s">
        <v>737</v>
      </c>
      <c r="E1184" s="1454" t="str">
        <f>$E$21</f>
        <v>(1)</v>
      </c>
      <c r="F1184" s="143" t="str">
        <f>$F$21</f>
        <v>(2)</v>
      </c>
      <c r="G1184" s="144" t="str">
        <f>$G$21</f>
        <v>(3)</v>
      </c>
      <c r="H1184" s="145" t="str">
        <f>$H$21</f>
        <v>(4)</v>
      </c>
      <c r="I1184" s="261" t="str">
        <f>$I$21</f>
        <v>(5)</v>
      </c>
      <c r="J1184" s="262" t="str">
        <f>$J$21</f>
        <v>(6)</v>
      </c>
      <c r="K1184" s="263" t="str">
        <f>$K$21</f>
        <v>(7)</v>
      </c>
      <c r="L1184" s="264" t="str">
        <f>$L$21</f>
        <v>(8)</v>
      </c>
      <c r="M1184" s="7">
        <f>(IF($E1304&lt;&gt;0,$M$2,IF($L1304&lt;&gt;0,$M$2,"")))</f>
        <v>1</v>
      </c>
    </row>
    <row r="1185" spans="2:14">
      <c r="B1185" s="1451"/>
      <c r="C1185" s="1597" t="e">
        <f>VLOOKUP(D1185,OP_LIST2,2,FALSE)</f>
        <v>#N/A</v>
      </c>
      <c r="D1185" s="1457"/>
      <c r="E1185" s="389"/>
      <c r="F1185" s="1441"/>
      <c r="G1185" s="1442"/>
      <c r="H1185" s="1443"/>
      <c r="I1185" s="1441"/>
      <c r="J1185" s="1442"/>
      <c r="K1185" s="1443"/>
      <c r="L1185" s="1440"/>
      <c r="M1185" s="7">
        <f>(IF($E1304&lt;&gt;0,$M$2,IF($L1304&lt;&gt;0,$M$2,"")))</f>
        <v>1</v>
      </c>
    </row>
    <row r="1186" spans="2:14">
      <c r="B1186" s="1668" t="s">
        <v>2070</v>
      </c>
      <c r="C1186" s="1458">
        <f>VLOOKUP(D1187,EBK_DEIN2,2,FALSE)</f>
        <v>3338</v>
      </c>
      <c r="D1186" s="1457" t="s">
        <v>786</v>
      </c>
      <c r="E1186" s="389"/>
      <c r="F1186" s="1444"/>
      <c r="G1186" s="1445"/>
      <c r="H1186" s="1446"/>
      <c r="I1186" s="1444"/>
      <c r="J1186" s="1445"/>
      <c r="K1186" s="1446"/>
      <c r="L1186" s="1440"/>
      <c r="M1186" s="7">
        <f>(IF($E1304&lt;&gt;0,$M$2,IF($L1304&lt;&gt;0,$M$2,"")))</f>
        <v>1</v>
      </c>
    </row>
    <row r="1187" spans="2:14">
      <c r="B1187" s="1450"/>
      <c r="C1187" s="1586">
        <f>+C1186</f>
        <v>3338</v>
      </c>
      <c r="D1187" s="1452" t="s">
        <v>1998</v>
      </c>
      <c r="E1187" s="389"/>
      <c r="F1187" s="1444"/>
      <c r="G1187" s="1445"/>
      <c r="H1187" s="1446"/>
      <c r="I1187" s="1444"/>
      <c r="J1187" s="1445"/>
      <c r="K1187" s="1446"/>
      <c r="L1187" s="1440"/>
      <c r="M1187" s="7">
        <f>(IF($E1304&lt;&gt;0,$M$2,IF($L1304&lt;&gt;0,$M$2,"")))</f>
        <v>1</v>
      </c>
    </row>
    <row r="1188" spans="2:14">
      <c r="B1188" s="1455"/>
      <c r="C1188" s="1453"/>
      <c r="D1188" s="1456" t="s">
        <v>709</v>
      </c>
      <c r="E1188" s="389"/>
      <c r="F1188" s="1447"/>
      <c r="G1188" s="1448"/>
      <c r="H1188" s="1449"/>
      <c r="I1188" s="1447"/>
      <c r="J1188" s="1448"/>
      <c r="K1188" s="1449"/>
      <c r="L1188" s="1440"/>
      <c r="M1188" s="7">
        <f>(IF($E1304&lt;&gt;0,$M$2,IF($L1304&lt;&gt;0,$M$2,"")))</f>
        <v>1</v>
      </c>
    </row>
    <row r="1189" spans="2:14" hidden="1">
      <c r="B1189" s="272">
        <v>100</v>
      </c>
      <c r="C1189" s="1765" t="s">
        <v>738</v>
      </c>
      <c r="D1189" s="1766"/>
      <c r="E1189" s="273">
        <f t="shared" ref="E1189:L1189" si="278">SUM(E1190:E1191)</f>
        <v>0</v>
      </c>
      <c r="F1189" s="274">
        <f t="shared" si="278"/>
        <v>0</v>
      </c>
      <c r="G1189" s="275">
        <f t="shared" si="278"/>
        <v>0</v>
      </c>
      <c r="H1189" s="276">
        <f t="shared" si="278"/>
        <v>0</v>
      </c>
      <c r="I1189" s="274">
        <f t="shared" si="278"/>
        <v>0</v>
      </c>
      <c r="J1189" s="275">
        <f t="shared" si="278"/>
        <v>0</v>
      </c>
      <c r="K1189" s="276">
        <f t="shared" si="278"/>
        <v>0</v>
      </c>
      <c r="L1189" s="273">
        <f t="shared" si="278"/>
        <v>0</v>
      </c>
      <c r="M1189" s="12" t="str">
        <f t="shared" ref="M1189:M1220" si="279">(IF($E1189&lt;&gt;0,$M$2,IF($L1189&lt;&gt;0,$M$2,"")))</f>
        <v/>
      </c>
      <c r="N1189" s="13"/>
    </row>
    <row r="1190" spans="2:14" ht="16.2" hidden="1">
      <c r="B1190" s="278"/>
      <c r="C1190" s="279">
        <v>101</v>
      </c>
      <c r="D1190" s="280" t="s">
        <v>739</v>
      </c>
      <c r="E1190" s="281">
        <f>F1190+G1190+H1190</f>
        <v>0</v>
      </c>
      <c r="F1190" s="152"/>
      <c r="G1190" s="153"/>
      <c r="H1190" s="1418"/>
      <c r="I1190" s="152"/>
      <c r="J1190" s="153"/>
      <c r="K1190" s="1418"/>
      <c r="L1190" s="281">
        <f>I1190+J1190+K1190</f>
        <v>0</v>
      </c>
      <c r="M1190" s="12" t="str">
        <f t="shared" si="279"/>
        <v/>
      </c>
      <c r="N1190" s="13"/>
    </row>
    <row r="1191" spans="2:14" ht="16.2" hidden="1">
      <c r="B1191" s="278"/>
      <c r="C1191" s="285">
        <v>102</v>
      </c>
      <c r="D1191" s="286" t="s">
        <v>740</v>
      </c>
      <c r="E1191" s="287">
        <f>F1191+G1191+H1191</f>
        <v>0</v>
      </c>
      <c r="F1191" s="173"/>
      <c r="G1191" s="174"/>
      <c r="H1191" s="1421"/>
      <c r="I1191" s="173"/>
      <c r="J1191" s="174"/>
      <c r="K1191" s="1421"/>
      <c r="L1191" s="287">
        <f>I1191+J1191+K1191</f>
        <v>0</v>
      </c>
      <c r="M1191" s="12" t="str">
        <f t="shared" si="279"/>
        <v/>
      </c>
      <c r="N1191" s="13"/>
    </row>
    <row r="1192" spans="2:14" hidden="1">
      <c r="B1192" s="272">
        <v>200</v>
      </c>
      <c r="C1192" s="1767" t="s">
        <v>741</v>
      </c>
      <c r="D1192" s="1768"/>
      <c r="E1192" s="273">
        <f t="shared" ref="E1192:L1192" si="280">SUM(E1193:E1197)</f>
        <v>0</v>
      </c>
      <c r="F1192" s="274">
        <f t="shared" si="280"/>
        <v>0</v>
      </c>
      <c r="G1192" s="275">
        <f t="shared" si="280"/>
        <v>0</v>
      </c>
      <c r="H1192" s="276">
        <f t="shared" si="280"/>
        <v>0</v>
      </c>
      <c r="I1192" s="274">
        <f t="shared" si="280"/>
        <v>0</v>
      </c>
      <c r="J1192" s="275">
        <f t="shared" si="280"/>
        <v>0</v>
      </c>
      <c r="K1192" s="276">
        <f t="shared" si="280"/>
        <v>0</v>
      </c>
      <c r="L1192" s="273">
        <f t="shared" si="280"/>
        <v>0</v>
      </c>
      <c r="M1192" s="12" t="str">
        <f t="shared" si="279"/>
        <v/>
      </c>
      <c r="N1192" s="13"/>
    </row>
    <row r="1193" spans="2:14" ht="16.2" hidden="1">
      <c r="B1193" s="291"/>
      <c r="C1193" s="279">
        <v>201</v>
      </c>
      <c r="D1193" s="280" t="s">
        <v>742</v>
      </c>
      <c r="E1193" s="281">
        <f>F1193+G1193+H1193</f>
        <v>0</v>
      </c>
      <c r="F1193" s="152"/>
      <c r="G1193" s="153"/>
      <c r="H1193" s="1418"/>
      <c r="I1193" s="152"/>
      <c r="J1193" s="153"/>
      <c r="K1193" s="1418"/>
      <c r="L1193" s="281">
        <f>I1193+J1193+K1193</f>
        <v>0</v>
      </c>
      <c r="M1193" s="12" t="str">
        <f t="shared" si="279"/>
        <v/>
      </c>
      <c r="N1193" s="13"/>
    </row>
    <row r="1194" spans="2:14" ht="16.2" hidden="1">
      <c r="B1194" s="292"/>
      <c r="C1194" s="293">
        <v>202</v>
      </c>
      <c r="D1194" s="294" t="s">
        <v>743</v>
      </c>
      <c r="E1194" s="295">
        <f>F1194+G1194+H1194</f>
        <v>0</v>
      </c>
      <c r="F1194" s="158"/>
      <c r="G1194" s="159"/>
      <c r="H1194" s="1420"/>
      <c r="I1194" s="158"/>
      <c r="J1194" s="159"/>
      <c r="K1194" s="1420"/>
      <c r="L1194" s="295">
        <f>I1194+J1194+K1194</f>
        <v>0</v>
      </c>
      <c r="M1194" s="12" t="str">
        <f t="shared" si="279"/>
        <v/>
      </c>
      <c r="N1194" s="13"/>
    </row>
    <row r="1195" spans="2:14" ht="16.2" hidden="1">
      <c r="B1195" s="299"/>
      <c r="C1195" s="293">
        <v>205</v>
      </c>
      <c r="D1195" s="294" t="s">
        <v>590</v>
      </c>
      <c r="E1195" s="295">
        <f>F1195+G1195+H1195</f>
        <v>0</v>
      </c>
      <c r="F1195" s="158"/>
      <c r="G1195" s="159"/>
      <c r="H1195" s="1420"/>
      <c r="I1195" s="158"/>
      <c r="J1195" s="159"/>
      <c r="K1195" s="1420"/>
      <c r="L1195" s="295">
        <f>I1195+J1195+K1195</f>
        <v>0</v>
      </c>
      <c r="M1195" s="12" t="str">
        <f t="shared" si="279"/>
        <v/>
      </c>
      <c r="N1195" s="13"/>
    </row>
    <row r="1196" spans="2:14" ht="16.2" hidden="1">
      <c r="B1196" s="299"/>
      <c r="C1196" s="293">
        <v>208</v>
      </c>
      <c r="D1196" s="300" t="s">
        <v>591</v>
      </c>
      <c r="E1196" s="295">
        <f>F1196+G1196+H1196</f>
        <v>0</v>
      </c>
      <c r="F1196" s="158"/>
      <c r="G1196" s="159"/>
      <c r="H1196" s="1420"/>
      <c r="I1196" s="158"/>
      <c r="J1196" s="159"/>
      <c r="K1196" s="1420"/>
      <c r="L1196" s="295">
        <f>I1196+J1196+K1196</f>
        <v>0</v>
      </c>
      <c r="M1196" s="12" t="str">
        <f t="shared" si="279"/>
        <v/>
      </c>
      <c r="N1196" s="13"/>
    </row>
    <row r="1197" spans="2:14" ht="16.2" hidden="1">
      <c r="B1197" s="291"/>
      <c r="C1197" s="285">
        <v>209</v>
      </c>
      <c r="D1197" s="301" t="s">
        <v>592</v>
      </c>
      <c r="E1197" s="287">
        <f>F1197+G1197+H1197</f>
        <v>0</v>
      </c>
      <c r="F1197" s="173"/>
      <c r="G1197" s="174"/>
      <c r="H1197" s="1421"/>
      <c r="I1197" s="173"/>
      <c r="J1197" s="174"/>
      <c r="K1197" s="1421"/>
      <c r="L1197" s="287">
        <f>I1197+J1197+K1197</f>
        <v>0</v>
      </c>
      <c r="M1197" s="12" t="str">
        <f t="shared" si="279"/>
        <v/>
      </c>
      <c r="N1197" s="13"/>
    </row>
    <row r="1198" spans="2:14" hidden="1">
      <c r="B1198" s="272">
        <v>500</v>
      </c>
      <c r="C1198" s="1769" t="s">
        <v>191</v>
      </c>
      <c r="D1198" s="1770"/>
      <c r="E1198" s="273">
        <f t="shared" ref="E1198:L1198" si="281">SUM(E1199:E1205)</f>
        <v>0</v>
      </c>
      <c r="F1198" s="274">
        <f t="shared" si="281"/>
        <v>0</v>
      </c>
      <c r="G1198" s="275">
        <f t="shared" si="281"/>
        <v>0</v>
      </c>
      <c r="H1198" s="276">
        <f t="shared" si="281"/>
        <v>0</v>
      </c>
      <c r="I1198" s="274">
        <f t="shared" si="281"/>
        <v>0</v>
      </c>
      <c r="J1198" s="275">
        <f t="shared" si="281"/>
        <v>0</v>
      </c>
      <c r="K1198" s="276">
        <f t="shared" si="281"/>
        <v>0</v>
      </c>
      <c r="L1198" s="273">
        <f t="shared" si="281"/>
        <v>0</v>
      </c>
      <c r="M1198" s="12" t="str">
        <f t="shared" si="279"/>
        <v/>
      </c>
      <c r="N1198" s="13"/>
    </row>
    <row r="1199" spans="2:14" ht="16.2" hidden="1">
      <c r="B1199" s="291"/>
      <c r="C1199" s="302">
        <v>551</v>
      </c>
      <c r="D1199" s="303" t="s">
        <v>192</v>
      </c>
      <c r="E1199" s="281">
        <f t="shared" ref="E1199:E1206" si="282">F1199+G1199+H1199</f>
        <v>0</v>
      </c>
      <c r="F1199" s="152"/>
      <c r="G1199" s="153"/>
      <c r="H1199" s="1418"/>
      <c r="I1199" s="152"/>
      <c r="J1199" s="153"/>
      <c r="K1199" s="1418"/>
      <c r="L1199" s="281">
        <f t="shared" ref="L1199:L1206" si="283">I1199+J1199+K1199</f>
        <v>0</v>
      </c>
      <c r="M1199" s="12" t="str">
        <f t="shared" si="279"/>
        <v/>
      </c>
      <c r="N1199" s="13"/>
    </row>
    <row r="1200" spans="2:14" ht="16.2" hidden="1">
      <c r="B1200" s="291"/>
      <c r="C1200" s="304">
        <v>552</v>
      </c>
      <c r="D1200" s="305" t="s">
        <v>903</v>
      </c>
      <c r="E1200" s="295">
        <f t="shared" si="282"/>
        <v>0</v>
      </c>
      <c r="F1200" s="158"/>
      <c r="G1200" s="159"/>
      <c r="H1200" s="1420"/>
      <c r="I1200" s="158"/>
      <c r="J1200" s="159"/>
      <c r="K1200" s="1420"/>
      <c r="L1200" s="295">
        <f t="shared" si="283"/>
        <v>0</v>
      </c>
      <c r="M1200" s="12" t="str">
        <f t="shared" si="279"/>
        <v/>
      </c>
      <c r="N1200" s="13"/>
    </row>
    <row r="1201" spans="2:14" ht="16.2" hidden="1">
      <c r="B1201" s="306"/>
      <c r="C1201" s="304">
        <v>558</v>
      </c>
      <c r="D1201" s="307" t="s">
        <v>865</v>
      </c>
      <c r="E1201" s="295">
        <f t="shared" si="282"/>
        <v>0</v>
      </c>
      <c r="F1201" s="488">
        <v>0</v>
      </c>
      <c r="G1201" s="489">
        <v>0</v>
      </c>
      <c r="H1201" s="160">
        <v>0</v>
      </c>
      <c r="I1201" s="488">
        <v>0</v>
      </c>
      <c r="J1201" s="489">
        <v>0</v>
      </c>
      <c r="K1201" s="160">
        <v>0</v>
      </c>
      <c r="L1201" s="295">
        <f t="shared" si="283"/>
        <v>0</v>
      </c>
      <c r="M1201" s="12" t="str">
        <f t="shared" si="279"/>
        <v/>
      </c>
      <c r="N1201" s="13"/>
    </row>
    <row r="1202" spans="2:14" ht="16.2" hidden="1">
      <c r="B1202" s="306"/>
      <c r="C1202" s="304">
        <v>560</v>
      </c>
      <c r="D1202" s="307" t="s">
        <v>193</v>
      </c>
      <c r="E1202" s="295">
        <f t="shared" si="282"/>
        <v>0</v>
      </c>
      <c r="F1202" s="158"/>
      <c r="G1202" s="159"/>
      <c r="H1202" s="1420"/>
      <c r="I1202" s="158"/>
      <c r="J1202" s="159"/>
      <c r="K1202" s="1420"/>
      <c r="L1202" s="295">
        <f t="shared" si="283"/>
        <v>0</v>
      </c>
      <c r="M1202" s="12" t="str">
        <f t="shared" si="279"/>
        <v/>
      </c>
      <c r="N1202" s="13"/>
    </row>
    <row r="1203" spans="2:14" ht="16.2" hidden="1">
      <c r="B1203" s="306"/>
      <c r="C1203" s="304">
        <v>580</v>
      </c>
      <c r="D1203" s="305" t="s">
        <v>194</v>
      </c>
      <c r="E1203" s="295">
        <f t="shared" si="282"/>
        <v>0</v>
      </c>
      <c r="F1203" s="158"/>
      <c r="G1203" s="159"/>
      <c r="H1203" s="1420"/>
      <c r="I1203" s="158"/>
      <c r="J1203" s="159"/>
      <c r="K1203" s="1420"/>
      <c r="L1203" s="295">
        <f t="shared" si="283"/>
        <v>0</v>
      </c>
      <c r="M1203" s="12" t="str">
        <f t="shared" si="279"/>
        <v/>
      </c>
      <c r="N1203" s="13"/>
    </row>
    <row r="1204" spans="2:14" hidden="1">
      <c r="B1204" s="291"/>
      <c r="C1204" s="304">
        <v>588</v>
      </c>
      <c r="D1204" s="305" t="s">
        <v>867</v>
      </c>
      <c r="E1204" s="295">
        <f t="shared" si="282"/>
        <v>0</v>
      </c>
      <c r="F1204" s="488">
        <v>0</v>
      </c>
      <c r="G1204" s="489">
        <v>0</v>
      </c>
      <c r="H1204" s="160">
        <v>0</v>
      </c>
      <c r="I1204" s="488">
        <v>0</v>
      </c>
      <c r="J1204" s="489">
        <v>0</v>
      </c>
      <c r="K1204" s="160">
        <v>0</v>
      </c>
      <c r="L1204" s="295">
        <f t="shared" si="283"/>
        <v>0</v>
      </c>
      <c r="M1204" s="12" t="str">
        <f t="shared" si="279"/>
        <v/>
      </c>
      <c r="N1204" s="13"/>
    </row>
    <row r="1205" spans="2:14" ht="31.8" hidden="1">
      <c r="B1205" s="291"/>
      <c r="C1205" s="308">
        <v>590</v>
      </c>
      <c r="D1205" s="309" t="s">
        <v>195</v>
      </c>
      <c r="E1205" s="287">
        <f t="shared" si="282"/>
        <v>0</v>
      </c>
      <c r="F1205" s="173"/>
      <c r="G1205" s="174"/>
      <c r="H1205" s="1421"/>
      <c r="I1205" s="173"/>
      <c r="J1205" s="174"/>
      <c r="K1205" s="1421"/>
      <c r="L1205" s="287">
        <f t="shared" si="283"/>
        <v>0</v>
      </c>
      <c r="M1205" s="12" t="str">
        <f t="shared" si="279"/>
        <v/>
      </c>
      <c r="N1205" s="13"/>
    </row>
    <row r="1206" spans="2:14" hidden="1">
      <c r="B1206" s="272">
        <v>800</v>
      </c>
      <c r="C1206" s="1771" t="s">
        <v>196</v>
      </c>
      <c r="D1206" s="1772"/>
      <c r="E1206" s="310">
        <f t="shared" si="282"/>
        <v>0</v>
      </c>
      <c r="F1206" s="1422"/>
      <c r="G1206" s="1423"/>
      <c r="H1206" s="1424"/>
      <c r="I1206" s="1422"/>
      <c r="J1206" s="1423"/>
      <c r="K1206" s="1424"/>
      <c r="L1206" s="310">
        <f t="shared" si="283"/>
        <v>0</v>
      </c>
      <c r="M1206" s="12" t="str">
        <f t="shared" si="279"/>
        <v/>
      </c>
      <c r="N1206" s="13"/>
    </row>
    <row r="1207" spans="2:14">
      <c r="B1207" s="272">
        <v>1000</v>
      </c>
      <c r="C1207" s="1767" t="s">
        <v>197</v>
      </c>
      <c r="D1207" s="1768"/>
      <c r="E1207" s="310">
        <f t="shared" ref="E1207:L1207" si="284">SUM(E1208:E1224)</f>
        <v>1485</v>
      </c>
      <c r="F1207" s="274">
        <f t="shared" si="284"/>
        <v>1485</v>
      </c>
      <c r="G1207" s="275">
        <f t="shared" si="284"/>
        <v>0</v>
      </c>
      <c r="H1207" s="276">
        <f t="shared" si="284"/>
        <v>0</v>
      </c>
      <c r="I1207" s="274">
        <f t="shared" si="284"/>
        <v>1485</v>
      </c>
      <c r="J1207" s="275">
        <f t="shared" si="284"/>
        <v>0</v>
      </c>
      <c r="K1207" s="276">
        <f t="shared" si="284"/>
        <v>0</v>
      </c>
      <c r="L1207" s="310">
        <f t="shared" si="284"/>
        <v>1485</v>
      </c>
      <c r="M1207" s="12">
        <f t="shared" si="279"/>
        <v>1</v>
      </c>
      <c r="N1207" s="13"/>
    </row>
    <row r="1208" spans="2:14" hidden="1">
      <c r="B1208" s="292"/>
      <c r="C1208" s="279">
        <v>1011</v>
      </c>
      <c r="D1208" s="311" t="s">
        <v>198</v>
      </c>
      <c r="E1208" s="281">
        <f t="shared" ref="E1208:E1224" si="285">F1208+G1208+H1208</f>
        <v>0</v>
      </c>
      <c r="F1208" s="152"/>
      <c r="G1208" s="153"/>
      <c r="H1208" s="1418"/>
      <c r="I1208" s="152"/>
      <c r="J1208" s="153"/>
      <c r="K1208" s="1418"/>
      <c r="L1208" s="281">
        <f t="shared" ref="L1208:L1224" si="286">I1208+J1208+K1208</f>
        <v>0</v>
      </c>
      <c r="M1208" s="12" t="str">
        <f t="shared" si="279"/>
        <v/>
      </c>
      <c r="N1208" s="13"/>
    </row>
    <row r="1209" spans="2:14" hidden="1">
      <c r="B1209" s="292"/>
      <c r="C1209" s="293">
        <v>1012</v>
      </c>
      <c r="D1209" s="294" t="s">
        <v>199</v>
      </c>
      <c r="E1209" s="295">
        <f t="shared" si="285"/>
        <v>0</v>
      </c>
      <c r="F1209" s="158"/>
      <c r="G1209" s="159"/>
      <c r="H1209" s="1420"/>
      <c r="I1209" s="158"/>
      <c r="J1209" s="159"/>
      <c r="K1209" s="1420"/>
      <c r="L1209" s="295">
        <f t="shared" si="286"/>
        <v>0</v>
      </c>
      <c r="M1209" s="12" t="str">
        <f t="shared" si="279"/>
        <v/>
      </c>
      <c r="N1209" s="13"/>
    </row>
    <row r="1210" spans="2:14" hidden="1">
      <c r="B1210" s="292"/>
      <c r="C1210" s="293">
        <v>1013</v>
      </c>
      <c r="D1210" s="294" t="s">
        <v>200</v>
      </c>
      <c r="E1210" s="295">
        <f t="shared" si="285"/>
        <v>0</v>
      </c>
      <c r="F1210" s="158"/>
      <c r="G1210" s="159"/>
      <c r="H1210" s="1420"/>
      <c r="I1210" s="158"/>
      <c r="J1210" s="159"/>
      <c r="K1210" s="1420"/>
      <c r="L1210" s="295">
        <f t="shared" si="286"/>
        <v>0</v>
      </c>
      <c r="M1210" s="12" t="str">
        <f t="shared" si="279"/>
        <v/>
      </c>
      <c r="N1210" s="13"/>
    </row>
    <row r="1211" spans="2:14" hidden="1">
      <c r="B1211" s="292"/>
      <c r="C1211" s="293">
        <v>1014</v>
      </c>
      <c r="D1211" s="294" t="s">
        <v>201</v>
      </c>
      <c r="E1211" s="295">
        <f t="shared" si="285"/>
        <v>0</v>
      </c>
      <c r="F1211" s="158"/>
      <c r="G1211" s="159"/>
      <c r="H1211" s="1420"/>
      <c r="I1211" s="158"/>
      <c r="J1211" s="159"/>
      <c r="K1211" s="1420"/>
      <c r="L1211" s="295">
        <f t="shared" si="286"/>
        <v>0</v>
      </c>
      <c r="M1211" s="12" t="str">
        <f t="shared" si="279"/>
        <v/>
      </c>
      <c r="N1211" s="13"/>
    </row>
    <row r="1212" spans="2:14">
      <c r="B1212" s="292"/>
      <c r="C1212" s="293">
        <v>1015</v>
      </c>
      <c r="D1212" s="294" t="s">
        <v>202</v>
      </c>
      <c r="E1212" s="295">
        <f t="shared" si="285"/>
        <v>1485</v>
      </c>
      <c r="F1212" s="158">
        <v>1485</v>
      </c>
      <c r="G1212" s="159"/>
      <c r="H1212" s="1420"/>
      <c r="I1212" s="158">
        <v>1485</v>
      </c>
      <c r="J1212" s="159"/>
      <c r="K1212" s="1420"/>
      <c r="L1212" s="295">
        <f t="shared" si="286"/>
        <v>1485</v>
      </c>
      <c r="M1212" s="12">
        <f t="shared" si="279"/>
        <v>1</v>
      </c>
      <c r="N1212" s="13"/>
    </row>
    <row r="1213" spans="2:14" hidden="1">
      <c r="B1213" s="292"/>
      <c r="C1213" s="312">
        <v>1016</v>
      </c>
      <c r="D1213" s="313" t="s">
        <v>203</v>
      </c>
      <c r="E1213" s="314">
        <f t="shared" si="285"/>
        <v>0</v>
      </c>
      <c r="F1213" s="164"/>
      <c r="G1213" s="165"/>
      <c r="H1213" s="1419"/>
      <c r="I1213" s="164"/>
      <c r="J1213" s="165"/>
      <c r="K1213" s="1419"/>
      <c r="L1213" s="314">
        <f t="shared" si="286"/>
        <v>0</v>
      </c>
      <c r="M1213" s="12" t="str">
        <f t="shared" si="279"/>
        <v/>
      </c>
      <c r="N1213" s="13"/>
    </row>
    <row r="1214" spans="2:14" ht="16.2" hidden="1">
      <c r="B1214" s="278"/>
      <c r="C1214" s="318">
        <v>1020</v>
      </c>
      <c r="D1214" s="319" t="s">
        <v>204</v>
      </c>
      <c r="E1214" s="320">
        <f t="shared" si="285"/>
        <v>0</v>
      </c>
      <c r="F1214" s="454"/>
      <c r="G1214" s="455"/>
      <c r="H1214" s="1428"/>
      <c r="I1214" s="454"/>
      <c r="J1214" s="455"/>
      <c r="K1214" s="1428"/>
      <c r="L1214" s="320">
        <f t="shared" si="286"/>
        <v>0</v>
      </c>
      <c r="M1214" s="12" t="str">
        <f t="shared" si="279"/>
        <v/>
      </c>
      <c r="N1214" s="13"/>
    </row>
    <row r="1215" spans="2:14" hidden="1">
      <c r="B1215" s="292"/>
      <c r="C1215" s="324">
        <v>1030</v>
      </c>
      <c r="D1215" s="325" t="s">
        <v>205</v>
      </c>
      <c r="E1215" s="326">
        <f t="shared" si="285"/>
        <v>0</v>
      </c>
      <c r="F1215" s="449"/>
      <c r="G1215" s="450"/>
      <c r="H1215" s="1425"/>
      <c r="I1215" s="449"/>
      <c r="J1215" s="450"/>
      <c r="K1215" s="1425"/>
      <c r="L1215" s="326">
        <f t="shared" si="286"/>
        <v>0</v>
      </c>
      <c r="M1215" s="12" t="str">
        <f t="shared" si="279"/>
        <v/>
      </c>
      <c r="N1215" s="13"/>
    </row>
    <row r="1216" spans="2:14" ht="16.2" hidden="1">
      <c r="B1216" s="292"/>
      <c r="C1216" s="318">
        <v>1051</v>
      </c>
      <c r="D1216" s="331" t="s">
        <v>206</v>
      </c>
      <c r="E1216" s="320">
        <f t="shared" si="285"/>
        <v>0</v>
      </c>
      <c r="F1216" s="454"/>
      <c r="G1216" s="455"/>
      <c r="H1216" s="1428"/>
      <c r="I1216" s="454"/>
      <c r="J1216" s="455"/>
      <c r="K1216" s="1428"/>
      <c r="L1216" s="320">
        <f t="shared" si="286"/>
        <v>0</v>
      </c>
      <c r="M1216" s="12" t="str">
        <f t="shared" si="279"/>
        <v/>
      </c>
      <c r="N1216" s="13"/>
    </row>
    <row r="1217" spans="2:14" ht="16.2" hidden="1">
      <c r="B1217" s="292"/>
      <c r="C1217" s="293">
        <v>1052</v>
      </c>
      <c r="D1217" s="294" t="s">
        <v>207</v>
      </c>
      <c r="E1217" s="295">
        <f t="shared" si="285"/>
        <v>0</v>
      </c>
      <c r="F1217" s="158"/>
      <c r="G1217" s="159"/>
      <c r="H1217" s="1420"/>
      <c r="I1217" s="158"/>
      <c r="J1217" s="159"/>
      <c r="K1217" s="1420"/>
      <c r="L1217" s="295">
        <f t="shared" si="286"/>
        <v>0</v>
      </c>
      <c r="M1217" s="12" t="str">
        <f t="shared" si="279"/>
        <v/>
      </c>
      <c r="N1217" s="13"/>
    </row>
    <row r="1218" spans="2:14" ht="16.2" hidden="1">
      <c r="B1218" s="292"/>
      <c r="C1218" s="324">
        <v>1053</v>
      </c>
      <c r="D1218" s="325" t="s">
        <v>868</v>
      </c>
      <c r="E1218" s="326">
        <f t="shared" si="285"/>
        <v>0</v>
      </c>
      <c r="F1218" s="449"/>
      <c r="G1218" s="450"/>
      <c r="H1218" s="1425"/>
      <c r="I1218" s="449"/>
      <c r="J1218" s="450"/>
      <c r="K1218" s="1425"/>
      <c r="L1218" s="326">
        <f t="shared" si="286"/>
        <v>0</v>
      </c>
      <c r="M1218" s="12" t="str">
        <f t="shared" si="279"/>
        <v/>
      </c>
      <c r="N1218" s="13"/>
    </row>
    <row r="1219" spans="2:14" ht="16.2" hidden="1">
      <c r="B1219" s="292"/>
      <c r="C1219" s="318">
        <v>1062</v>
      </c>
      <c r="D1219" s="319" t="s">
        <v>208</v>
      </c>
      <c r="E1219" s="320">
        <f t="shared" si="285"/>
        <v>0</v>
      </c>
      <c r="F1219" s="454"/>
      <c r="G1219" s="455"/>
      <c r="H1219" s="1428"/>
      <c r="I1219" s="454"/>
      <c r="J1219" s="455"/>
      <c r="K1219" s="1428"/>
      <c r="L1219" s="320">
        <f t="shared" si="286"/>
        <v>0</v>
      </c>
      <c r="M1219" s="12" t="str">
        <f t="shared" si="279"/>
        <v/>
      </c>
      <c r="N1219" s="13"/>
    </row>
    <row r="1220" spans="2:14" ht="16.2" hidden="1">
      <c r="B1220" s="292"/>
      <c r="C1220" s="324">
        <v>1063</v>
      </c>
      <c r="D1220" s="332" t="s">
        <v>795</v>
      </c>
      <c r="E1220" s="326">
        <f t="shared" si="285"/>
        <v>0</v>
      </c>
      <c r="F1220" s="449"/>
      <c r="G1220" s="450"/>
      <c r="H1220" s="1425"/>
      <c r="I1220" s="449"/>
      <c r="J1220" s="450"/>
      <c r="K1220" s="1425"/>
      <c r="L1220" s="326">
        <f t="shared" si="286"/>
        <v>0</v>
      </c>
      <c r="M1220" s="12" t="str">
        <f t="shared" si="279"/>
        <v/>
      </c>
      <c r="N1220" s="13"/>
    </row>
    <row r="1221" spans="2:14" ht="16.2" hidden="1">
      <c r="B1221" s="292"/>
      <c r="C1221" s="333">
        <v>1069</v>
      </c>
      <c r="D1221" s="334" t="s">
        <v>209</v>
      </c>
      <c r="E1221" s="335">
        <f t="shared" si="285"/>
        <v>0</v>
      </c>
      <c r="F1221" s="600"/>
      <c r="G1221" s="601"/>
      <c r="H1221" s="1427"/>
      <c r="I1221" s="600"/>
      <c r="J1221" s="601"/>
      <c r="K1221" s="1427"/>
      <c r="L1221" s="335">
        <f t="shared" si="286"/>
        <v>0</v>
      </c>
      <c r="M1221" s="12" t="str">
        <f t="shared" ref="M1221:M1252" si="287">(IF($E1221&lt;&gt;0,$M$2,IF($L1221&lt;&gt;0,$M$2,"")))</f>
        <v/>
      </c>
      <c r="N1221" s="13"/>
    </row>
    <row r="1222" spans="2:14" hidden="1">
      <c r="B1222" s="278"/>
      <c r="C1222" s="318">
        <v>1091</v>
      </c>
      <c r="D1222" s="331" t="s">
        <v>904</v>
      </c>
      <c r="E1222" s="320">
        <f t="shared" si="285"/>
        <v>0</v>
      </c>
      <c r="F1222" s="454"/>
      <c r="G1222" s="455"/>
      <c r="H1222" s="1428"/>
      <c r="I1222" s="454"/>
      <c r="J1222" s="455"/>
      <c r="K1222" s="1428"/>
      <c r="L1222" s="320">
        <f t="shared" si="286"/>
        <v>0</v>
      </c>
      <c r="M1222" s="12" t="str">
        <f t="shared" si="287"/>
        <v/>
      </c>
      <c r="N1222" s="13"/>
    </row>
    <row r="1223" spans="2:14" hidden="1">
      <c r="B1223" s="292"/>
      <c r="C1223" s="293">
        <v>1092</v>
      </c>
      <c r="D1223" s="294" t="s">
        <v>301</v>
      </c>
      <c r="E1223" s="295">
        <f t="shared" si="285"/>
        <v>0</v>
      </c>
      <c r="F1223" s="158"/>
      <c r="G1223" s="159"/>
      <c r="H1223" s="1420"/>
      <c r="I1223" s="158"/>
      <c r="J1223" s="159"/>
      <c r="K1223" s="1420"/>
      <c r="L1223" s="295">
        <f t="shared" si="286"/>
        <v>0</v>
      </c>
      <c r="M1223" s="12" t="str">
        <f t="shared" si="287"/>
        <v/>
      </c>
      <c r="N1223" s="13"/>
    </row>
    <row r="1224" spans="2:14" hidden="1">
      <c r="B1224" s="292"/>
      <c r="C1224" s="285">
        <v>1098</v>
      </c>
      <c r="D1224" s="339" t="s">
        <v>210</v>
      </c>
      <c r="E1224" s="287">
        <f t="shared" si="285"/>
        <v>0</v>
      </c>
      <c r="F1224" s="173"/>
      <c r="G1224" s="174"/>
      <c r="H1224" s="1421"/>
      <c r="I1224" s="173"/>
      <c r="J1224" s="174"/>
      <c r="K1224" s="1421"/>
      <c r="L1224" s="287">
        <f t="shared" si="286"/>
        <v>0</v>
      </c>
      <c r="M1224" s="12" t="str">
        <f t="shared" si="287"/>
        <v/>
      </c>
      <c r="N1224" s="13"/>
    </row>
    <row r="1225" spans="2:14" hidden="1">
      <c r="B1225" s="272">
        <v>1900</v>
      </c>
      <c r="C1225" s="1773" t="s">
        <v>268</v>
      </c>
      <c r="D1225" s="1774"/>
      <c r="E1225" s="310">
        <f t="shared" ref="E1225:L1225" si="288">SUM(E1226:E1228)</f>
        <v>0</v>
      </c>
      <c r="F1225" s="274">
        <f t="shared" si="288"/>
        <v>0</v>
      </c>
      <c r="G1225" s="275">
        <f t="shared" si="288"/>
        <v>0</v>
      </c>
      <c r="H1225" s="276">
        <f t="shared" si="288"/>
        <v>0</v>
      </c>
      <c r="I1225" s="274">
        <f t="shared" si="288"/>
        <v>0</v>
      </c>
      <c r="J1225" s="275">
        <f t="shared" si="288"/>
        <v>0</v>
      </c>
      <c r="K1225" s="276">
        <f t="shared" si="288"/>
        <v>0</v>
      </c>
      <c r="L1225" s="310">
        <f t="shared" si="288"/>
        <v>0</v>
      </c>
      <c r="M1225" s="12" t="str">
        <f t="shared" si="287"/>
        <v/>
      </c>
      <c r="N1225" s="13"/>
    </row>
    <row r="1226" spans="2:14" ht="16.2" hidden="1">
      <c r="B1226" s="292"/>
      <c r="C1226" s="279">
        <v>1901</v>
      </c>
      <c r="D1226" s="340" t="s">
        <v>905</v>
      </c>
      <c r="E1226" s="281">
        <f>F1226+G1226+H1226</f>
        <v>0</v>
      </c>
      <c r="F1226" s="152"/>
      <c r="G1226" s="153"/>
      <c r="H1226" s="1418"/>
      <c r="I1226" s="152"/>
      <c r="J1226" s="153"/>
      <c r="K1226" s="1418"/>
      <c r="L1226" s="281">
        <f>I1226+J1226+K1226</f>
        <v>0</v>
      </c>
      <c r="M1226" s="12" t="str">
        <f t="shared" si="287"/>
        <v/>
      </c>
      <c r="N1226" s="13"/>
    </row>
    <row r="1227" spans="2:14" ht="16.2" hidden="1">
      <c r="B1227" s="341"/>
      <c r="C1227" s="293">
        <v>1981</v>
      </c>
      <c r="D1227" s="342" t="s">
        <v>906</v>
      </c>
      <c r="E1227" s="295">
        <f>F1227+G1227+H1227</f>
        <v>0</v>
      </c>
      <c r="F1227" s="158"/>
      <c r="G1227" s="159"/>
      <c r="H1227" s="1420"/>
      <c r="I1227" s="158"/>
      <c r="J1227" s="159"/>
      <c r="K1227" s="1420"/>
      <c r="L1227" s="295">
        <f>I1227+J1227+K1227</f>
        <v>0</v>
      </c>
      <c r="M1227" s="12" t="str">
        <f t="shared" si="287"/>
        <v/>
      </c>
      <c r="N1227" s="13"/>
    </row>
    <row r="1228" spans="2:14" ht="16.2" hidden="1">
      <c r="B1228" s="292"/>
      <c r="C1228" s="285">
        <v>1991</v>
      </c>
      <c r="D1228" s="343" t="s">
        <v>907</v>
      </c>
      <c r="E1228" s="287">
        <f>F1228+G1228+H1228</f>
        <v>0</v>
      </c>
      <c r="F1228" s="173"/>
      <c r="G1228" s="174"/>
      <c r="H1228" s="1421"/>
      <c r="I1228" s="173"/>
      <c r="J1228" s="174"/>
      <c r="K1228" s="1421"/>
      <c r="L1228" s="287">
        <f>I1228+J1228+K1228</f>
        <v>0</v>
      </c>
      <c r="M1228" s="12" t="str">
        <f t="shared" si="287"/>
        <v/>
      </c>
      <c r="N1228" s="13"/>
    </row>
    <row r="1229" spans="2:14" hidden="1">
      <c r="B1229" s="272">
        <v>2100</v>
      </c>
      <c r="C1229" s="1773" t="s">
        <v>716</v>
      </c>
      <c r="D1229" s="1774"/>
      <c r="E1229" s="310">
        <f t="shared" ref="E1229:L1229" si="289">SUM(E1230:E1234)</f>
        <v>0</v>
      </c>
      <c r="F1229" s="274">
        <f t="shared" si="289"/>
        <v>0</v>
      </c>
      <c r="G1229" s="275">
        <f t="shared" si="289"/>
        <v>0</v>
      </c>
      <c r="H1229" s="276">
        <f t="shared" si="289"/>
        <v>0</v>
      </c>
      <c r="I1229" s="274">
        <f t="shared" si="289"/>
        <v>0</v>
      </c>
      <c r="J1229" s="275">
        <f t="shared" si="289"/>
        <v>0</v>
      </c>
      <c r="K1229" s="276">
        <f t="shared" si="289"/>
        <v>0</v>
      </c>
      <c r="L1229" s="310">
        <f t="shared" si="289"/>
        <v>0</v>
      </c>
      <c r="M1229" s="12" t="str">
        <f t="shared" si="287"/>
        <v/>
      </c>
      <c r="N1229" s="13"/>
    </row>
    <row r="1230" spans="2:14" ht="16.2" hidden="1">
      <c r="B1230" s="292"/>
      <c r="C1230" s="279">
        <v>2110</v>
      </c>
      <c r="D1230" s="344" t="s">
        <v>211</v>
      </c>
      <c r="E1230" s="281">
        <f>F1230+G1230+H1230</f>
        <v>0</v>
      </c>
      <c r="F1230" s="152"/>
      <c r="G1230" s="153"/>
      <c r="H1230" s="1418"/>
      <c r="I1230" s="152"/>
      <c r="J1230" s="153"/>
      <c r="K1230" s="1418"/>
      <c r="L1230" s="281">
        <f>I1230+J1230+K1230</f>
        <v>0</v>
      </c>
      <c r="M1230" s="12" t="str">
        <f t="shared" si="287"/>
        <v/>
      </c>
      <c r="N1230" s="13"/>
    </row>
    <row r="1231" spans="2:14" ht="16.2" hidden="1">
      <c r="B1231" s="341"/>
      <c r="C1231" s="293">
        <v>2120</v>
      </c>
      <c r="D1231" s="300" t="s">
        <v>212</v>
      </c>
      <c r="E1231" s="295">
        <f>F1231+G1231+H1231</f>
        <v>0</v>
      </c>
      <c r="F1231" s="158"/>
      <c r="G1231" s="159"/>
      <c r="H1231" s="1420"/>
      <c r="I1231" s="158"/>
      <c r="J1231" s="159"/>
      <c r="K1231" s="1420"/>
      <c r="L1231" s="295">
        <f>I1231+J1231+K1231</f>
        <v>0</v>
      </c>
      <c r="M1231" s="12" t="str">
        <f t="shared" si="287"/>
        <v/>
      </c>
      <c r="N1231" s="13"/>
    </row>
    <row r="1232" spans="2:14" ht="16.2" hidden="1">
      <c r="B1232" s="341"/>
      <c r="C1232" s="293">
        <v>2125</v>
      </c>
      <c r="D1232" s="300" t="s">
        <v>213</v>
      </c>
      <c r="E1232" s="295">
        <f>F1232+G1232+H1232</f>
        <v>0</v>
      </c>
      <c r="F1232" s="488">
        <v>0</v>
      </c>
      <c r="G1232" s="489">
        <v>0</v>
      </c>
      <c r="H1232" s="160">
        <v>0</v>
      </c>
      <c r="I1232" s="488">
        <v>0</v>
      </c>
      <c r="J1232" s="489">
        <v>0</v>
      </c>
      <c r="K1232" s="160">
        <v>0</v>
      </c>
      <c r="L1232" s="295">
        <f>I1232+J1232+K1232</f>
        <v>0</v>
      </c>
      <c r="M1232" s="12" t="str">
        <f t="shared" si="287"/>
        <v/>
      </c>
      <c r="N1232" s="13"/>
    </row>
    <row r="1233" spans="2:14" ht="16.2" hidden="1">
      <c r="B1233" s="291"/>
      <c r="C1233" s="293">
        <v>2140</v>
      </c>
      <c r="D1233" s="300" t="s">
        <v>214</v>
      </c>
      <c r="E1233" s="295">
        <f>F1233+G1233+H1233</f>
        <v>0</v>
      </c>
      <c r="F1233" s="488">
        <v>0</v>
      </c>
      <c r="G1233" s="489">
        <v>0</v>
      </c>
      <c r="H1233" s="160">
        <v>0</v>
      </c>
      <c r="I1233" s="488">
        <v>0</v>
      </c>
      <c r="J1233" s="489">
        <v>0</v>
      </c>
      <c r="K1233" s="160">
        <v>0</v>
      </c>
      <c r="L1233" s="295">
        <f>I1233+J1233+K1233</f>
        <v>0</v>
      </c>
      <c r="M1233" s="12" t="str">
        <f t="shared" si="287"/>
        <v/>
      </c>
      <c r="N1233" s="13"/>
    </row>
    <row r="1234" spans="2:14" ht="16.2" hidden="1">
      <c r="B1234" s="292"/>
      <c r="C1234" s="285">
        <v>2190</v>
      </c>
      <c r="D1234" s="345" t="s">
        <v>215</v>
      </c>
      <c r="E1234" s="287">
        <f>F1234+G1234+H1234</f>
        <v>0</v>
      </c>
      <c r="F1234" s="173"/>
      <c r="G1234" s="174"/>
      <c r="H1234" s="1421"/>
      <c r="I1234" s="173"/>
      <c r="J1234" s="174"/>
      <c r="K1234" s="1421"/>
      <c r="L1234" s="287">
        <f>I1234+J1234+K1234</f>
        <v>0</v>
      </c>
      <c r="M1234" s="12" t="str">
        <f t="shared" si="287"/>
        <v/>
      </c>
      <c r="N1234" s="13"/>
    </row>
    <row r="1235" spans="2:14" hidden="1">
      <c r="B1235" s="272">
        <v>2200</v>
      </c>
      <c r="C1235" s="1773" t="s">
        <v>216</v>
      </c>
      <c r="D1235" s="1774"/>
      <c r="E1235" s="310">
        <f t="shared" ref="E1235:L1235" si="290">SUM(E1236:E1237)</f>
        <v>0</v>
      </c>
      <c r="F1235" s="274">
        <f t="shared" si="290"/>
        <v>0</v>
      </c>
      <c r="G1235" s="275">
        <f t="shared" si="290"/>
        <v>0</v>
      </c>
      <c r="H1235" s="276">
        <f t="shared" si="290"/>
        <v>0</v>
      </c>
      <c r="I1235" s="274">
        <f t="shared" si="290"/>
        <v>0</v>
      </c>
      <c r="J1235" s="275">
        <f t="shared" si="290"/>
        <v>0</v>
      </c>
      <c r="K1235" s="276">
        <f t="shared" si="290"/>
        <v>0</v>
      </c>
      <c r="L1235" s="310">
        <f t="shared" si="290"/>
        <v>0</v>
      </c>
      <c r="M1235" s="12" t="str">
        <f t="shared" si="287"/>
        <v/>
      </c>
      <c r="N1235" s="13"/>
    </row>
    <row r="1236" spans="2:14" ht="16.2" hidden="1">
      <c r="B1236" s="292"/>
      <c r="C1236" s="279">
        <v>2221</v>
      </c>
      <c r="D1236" s="280" t="s">
        <v>302</v>
      </c>
      <c r="E1236" s="281">
        <f t="shared" ref="E1236:E1241" si="291">F1236+G1236+H1236</f>
        <v>0</v>
      </c>
      <c r="F1236" s="152"/>
      <c r="G1236" s="153"/>
      <c r="H1236" s="1418"/>
      <c r="I1236" s="152"/>
      <c r="J1236" s="153"/>
      <c r="K1236" s="1418"/>
      <c r="L1236" s="281">
        <f t="shared" ref="L1236:L1241" si="292">I1236+J1236+K1236</f>
        <v>0</v>
      </c>
      <c r="M1236" s="12" t="str">
        <f t="shared" si="287"/>
        <v/>
      </c>
      <c r="N1236" s="13"/>
    </row>
    <row r="1237" spans="2:14" ht="16.2" hidden="1">
      <c r="B1237" s="292"/>
      <c r="C1237" s="285">
        <v>2224</v>
      </c>
      <c r="D1237" s="286" t="s">
        <v>217</v>
      </c>
      <c r="E1237" s="287">
        <f t="shared" si="291"/>
        <v>0</v>
      </c>
      <c r="F1237" s="173"/>
      <c r="G1237" s="174"/>
      <c r="H1237" s="1421"/>
      <c r="I1237" s="173"/>
      <c r="J1237" s="174"/>
      <c r="K1237" s="1421"/>
      <c r="L1237" s="287">
        <f t="shared" si="292"/>
        <v>0</v>
      </c>
      <c r="M1237" s="12" t="str">
        <f t="shared" si="287"/>
        <v/>
      </c>
      <c r="N1237" s="13"/>
    </row>
    <row r="1238" spans="2:14" hidden="1">
      <c r="B1238" s="272">
        <v>2500</v>
      </c>
      <c r="C1238" s="1773" t="s">
        <v>218</v>
      </c>
      <c r="D1238" s="1774"/>
      <c r="E1238" s="310">
        <f t="shared" si="291"/>
        <v>0</v>
      </c>
      <c r="F1238" s="1422"/>
      <c r="G1238" s="1423"/>
      <c r="H1238" s="1424"/>
      <c r="I1238" s="1422"/>
      <c r="J1238" s="1423"/>
      <c r="K1238" s="1424"/>
      <c r="L1238" s="310">
        <f t="shared" si="292"/>
        <v>0</v>
      </c>
      <c r="M1238" s="12" t="str">
        <f t="shared" si="287"/>
        <v/>
      </c>
      <c r="N1238" s="13"/>
    </row>
    <row r="1239" spans="2:14" hidden="1">
      <c r="B1239" s="272">
        <v>2600</v>
      </c>
      <c r="C1239" s="1763" t="s">
        <v>219</v>
      </c>
      <c r="D1239" s="1764"/>
      <c r="E1239" s="310">
        <f t="shared" si="291"/>
        <v>0</v>
      </c>
      <c r="F1239" s="1422"/>
      <c r="G1239" s="1423"/>
      <c r="H1239" s="1424"/>
      <c r="I1239" s="1422"/>
      <c r="J1239" s="1423"/>
      <c r="K1239" s="1424"/>
      <c r="L1239" s="310">
        <f t="shared" si="292"/>
        <v>0</v>
      </c>
      <c r="M1239" s="12" t="str">
        <f t="shared" si="287"/>
        <v/>
      </c>
      <c r="N1239" s="13"/>
    </row>
    <row r="1240" spans="2:14" hidden="1">
      <c r="B1240" s="272">
        <v>2700</v>
      </c>
      <c r="C1240" s="1763" t="s">
        <v>220</v>
      </c>
      <c r="D1240" s="1764"/>
      <c r="E1240" s="310">
        <f t="shared" si="291"/>
        <v>0</v>
      </c>
      <c r="F1240" s="1422"/>
      <c r="G1240" s="1423"/>
      <c r="H1240" s="1424"/>
      <c r="I1240" s="1422"/>
      <c r="J1240" s="1423"/>
      <c r="K1240" s="1424"/>
      <c r="L1240" s="310">
        <f t="shared" si="292"/>
        <v>0</v>
      </c>
      <c r="M1240" s="12" t="str">
        <f t="shared" si="287"/>
        <v/>
      </c>
      <c r="N1240" s="13"/>
    </row>
    <row r="1241" spans="2:14" hidden="1">
      <c r="B1241" s="272">
        <v>2800</v>
      </c>
      <c r="C1241" s="1763" t="s">
        <v>1655</v>
      </c>
      <c r="D1241" s="1764"/>
      <c r="E1241" s="310">
        <f t="shared" si="291"/>
        <v>0</v>
      </c>
      <c r="F1241" s="1422"/>
      <c r="G1241" s="1423"/>
      <c r="H1241" s="1424"/>
      <c r="I1241" s="1422"/>
      <c r="J1241" s="1423"/>
      <c r="K1241" s="1424"/>
      <c r="L1241" s="310">
        <f t="shared" si="292"/>
        <v>0</v>
      </c>
      <c r="M1241" s="12" t="str">
        <f t="shared" si="287"/>
        <v/>
      </c>
      <c r="N1241" s="13"/>
    </row>
    <row r="1242" spans="2:14" hidden="1">
      <c r="B1242" s="272">
        <v>2900</v>
      </c>
      <c r="C1242" s="1773" t="s">
        <v>221</v>
      </c>
      <c r="D1242" s="1774"/>
      <c r="E1242" s="310">
        <f t="shared" ref="E1242:L1242" si="293">SUM(E1243:E1250)</f>
        <v>0</v>
      </c>
      <c r="F1242" s="274">
        <f t="shared" si="293"/>
        <v>0</v>
      </c>
      <c r="G1242" s="274">
        <f t="shared" si="293"/>
        <v>0</v>
      </c>
      <c r="H1242" s="274">
        <f t="shared" si="293"/>
        <v>0</v>
      </c>
      <c r="I1242" s="274">
        <f t="shared" si="293"/>
        <v>0</v>
      </c>
      <c r="J1242" s="274">
        <f t="shared" si="293"/>
        <v>0</v>
      </c>
      <c r="K1242" s="274">
        <f t="shared" si="293"/>
        <v>0</v>
      </c>
      <c r="L1242" s="274">
        <f t="shared" si="293"/>
        <v>0</v>
      </c>
      <c r="M1242" s="12" t="str">
        <f t="shared" si="287"/>
        <v/>
      </c>
      <c r="N1242" s="13"/>
    </row>
    <row r="1243" spans="2:14" ht="16.2" hidden="1">
      <c r="B1243" s="346"/>
      <c r="C1243" s="279">
        <v>2910</v>
      </c>
      <c r="D1243" s="347" t="s">
        <v>1986</v>
      </c>
      <c r="E1243" s="281">
        <f t="shared" ref="E1243:E1250" si="294">F1243+G1243+H1243</f>
        <v>0</v>
      </c>
      <c r="F1243" s="152"/>
      <c r="G1243" s="153"/>
      <c r="H1243" s="1418"/>
      <c r="I1243" s="152"/>
      <c r="J1243" s="153"/>
      <c r="K1243" s="1418"/>
      <c r="L1243" s="281">
        <f t="shared" ref="L1243:L1250" si="295">I1243+J1243+K1243</f>
        <v>0</v>
      </c>
      <c r="M1243" s="12" t="str">
        <f t="shared" si="287"/>
        <v/>
      </c>
      <c r="N1243" s="13"/>
    </row>
    <row r="1244" spans="2:14" ht="16.2" hidden="1">
      <c r="B1244" s="346"/>
      <c r="C1244" s="279">
        <v>2920</v>
      </c>
      <c r="D1244" s="347" t="s">
        <v>222</v>
      </c>
      <c r="E1244" s="281">
        <f t="shared" si="294"/>
        <v>0</v>
      </c>
      <c r="F1244" s="152"/>
      <c r="G1244" s="153"/>
      <c r="H1244" s="1418"/>
      <c r="I1244" s="152"/>
      <c r="J1244" s="153"/>
      <c r="K1244" s="1418"/>
      <c r="L1244" s="281">
        <f t="shared" si="295"/>
        <v>0</v>
      </c>
      <c r="M1244" s="12" t="str">
        <f t="shared" si="287"/>
        <v/>
      </c>
      <c r="N1244" s="13"/>
    </row>
    <row r="1245" spans="2:14" ht="32.4" hidden="1">
      <c r="B1245" s="346"/>
      <c r="C1245" s="324">
        <v>2969</v>
      </c>
      <c r="D1245" s="348" t="s">
        <v>223</v>
      </c>
      <c r="E1245" s="326">
        <f t="shared" si="294"/>
        <v>0</v>
      </c>
      <c r="F1245" s="449"/>
      <c r="G1245" s="450"/>
      <c r="H1245" s="1425"/>
      <c r="I1245" s="449"/>
      <c r="J1245" s="450"/>
      <c r="K1245" s="1425"/>
      <c r="L1245" s="326">
        <f t="shared" si="295"/>
        <v>0</v>
      </c>
      <c r="M1245" s="12" t="str">
        <f t="shared" si="287"/>
        <v/>
      </c>
      <c r="N1245" s="13"/>
    </row>
    <row r="1246" spans="2:14" ht="32.4" hidden="1">
      <c r="B1246" s="346"/>
      <c r="C1246" s="349">
        <v>2970</v>
      </c>
      <c r="D1246" s="350" t="s">
        <v>224</v>
      </c>
      <c r="E1246" s="351">
        <f t="shared" si="294"/>
        <v>0</v>
      </c>
      <c r="F1246" s="636"/>
      <c r="G1246" s="637"/>
      <c r="H1246" s="1426"/>
      <c r="I1246" s="636"/>
      <c r="J1246" s="637"/>
      <c r="K1246" s="1426"/>
      <c r="L1246" s="351">
        <f t="shared" si="295"/>
        <v>0</v>
      </c>
      <c r="M1246" s="12" t="str">
        <f t="shared" si="287"/>
        <v/>
      </c>
      <c r="N1246" s="13"/>
    </row>
    <row r="1247" spans="2:14" ht="16.2" hidden="1">
      <c r="B1247" s="346"/>
      <c r="C1247" s="333">
        <v>2989</v>
      </c>
      <c r="D1247" s="355" t="s">
        <v>225</v>
      </c>
      <c r="E1247" s="335">
        <f t="shared" si="294"/>
        <v>0</v>
      </c>
      <c r="F1247" s="600"/>
      <c r="G1247" s="601"/>
      <c r="H1247" s="1427"/>
      <c r="I1247" s="600"/>
      <c r="J1247" s="601"/>
      <c r="K1247" s="1427"/>
      <c r="L1247" s="335">
        <f t="shared" si="295"/>
        <v>0</v>
      </c>
      <c r="M1247" s="12" t="str">
        <f t="shared" si="287"/>
        <v/>
      </c>
      <c r="N1247" s="13"/>
    </row>
    <row r="1248" spans="2:14" ht="16.2" hidden="1">
      <c r="B1248" s="292"/>
      <c r="C1248" s="318">
        <v>2990</v>
      </c>
      <c r="D1248" s="356" t="s">
        <v>2005</v>
      </c>
      <c r="E1248" s="320">
        <f t="shared" si="294"/>
        <v>0</v>
      </c>
      <c r="F1248" s="454"/>
      <c r="G1248" s="455"/>
      <c r="H1248" s="1428"/>
      <c r="I1248" s="454"/>
      <c r="J1248" s="455"/>
      <c r="K1248" s="1428"/>
      <c r="L1248" s="320">
        <f t="shared" si="295"/>
        <v>0</v>
      </c>
      <c r="M1248" s="12" t="str">
        <f t="shared" si="287"/>
        <v/>
      </c>
      <c r="N1248" s="13"/>
    </row>
    <row r="1249" spans="2:14" ht="16.2" hidden="1">
      <c r="B1249" s="292"/>
      <c r="C1249" s="318">
        <v>2991</v>
      </c>
      <c r="D1249" s="356" t="s">
        <v>226</v>
      </c>
      <c r="E1249" s="320">
        <f t="shared" si="294"/>
        <v>0</v>
      </c>
      <c r="F1249" s="454"/>
      <c r="G1249" s="455"/>
      <c r="H1249" s="1428"/>
      <c r="I1249" s="454"/>
      <c r="J1249" s="455"/>
      <c r="K1249" s="1428"/>
      <c r="L1249" s="320">
        <f t="shared" si="295"/>
        <v>0</v>
      </c>
      <c r="M1249" s="12" t="str">
        <f t="shared" si="287"/>
        <v/>
      </c>
      <c r="N1249" s="13"/>
    </row>
    <row r="1250" spans="2:14" ht="16.2" hidden="1">
      <c r="B1250" s="292"/>
      <c r="C1250" s="285">
        <v>2992</v>
      </c>
      <c r="D1250" s="357" t="s">
        <v>227</v>
      </c>
      <c r="E1250" s="287">
        <f t="shared" si="294"/>
        <v>0</v>
      </c>
      <c r="F1250" s="173"/>
      <c r="G1250" s="174"/>
      <c r="H1250" s="1421"/>
      <c r="I1250" s="173"/>
      <c r="J1250" s="174"/>
      <c r="K1250" s="1421"/>
      <c r="L1250" s="287">
        <f t="shared" si="295"/>
        <v>0</v>
      </c>
      <c r="M1250" s="12" t="str">
        <f t="shared" si="287"/>
        <v/>
      </c>
      <c r="N1250" s="13"/>
    </row>
    <row r="1251" spans="2:14" hidden="1">
      <c r="B1251" s="272">
        <v>3300</v>
      </c>
      <c r="C1251" s="358" t="s">
        <v>2036</v>
      </c>
      <c r="D1251" s="1480"/>
      <c r="E1251" s="310">
        <f t="shared" ref="E1251:L1251" si="296">SUM(E1252:E1256)</f>
        <v>0</v>
      </c>
      <c r="F1251" s="274">
        <f t="shared" si="296"/>
        <v>0</v>
      </c>
      <c r="G1251" s="275">
        <f t="shared" si="296"/>
        <v>0</v>
      </c>
      <c r="H1251" s="276">
        <f t="shared" si="296"/>
        <v>0</v>
      </c>
      <c r="I1251" s="274">
        <f t="shared" si="296"/>
        <v>0</v>
      </c>
      <c r="J1251" s="275">
        <f t="shared" si="296"/>
        <v>0</v>
      </c>
      <c r="K1251" s="276">
        <f t="shared" si="296"/>
        <v>0</v>
      </c>
      <c r="L1251" s="310">
        <f t="shared" si="296"/>
        <v>0</v>
      </c>
      <c r="M1251" s="12" t="str">
        <f t="shared" si="287"/>
        <v/>
      </c>
      <c r="N1251" s="13"/>
    </row>
    <row r="1252" spans="2:14" hidden="1">
      <c r="B1252" s="291"/>
      <c r="C1252" s="279">
        <v>3301</v>
      </c>
      <c r="D1252" s="359" t="s">
        <v>228</v>
      </c>
      <c r="E1252" s="281">
        <f t="shared" ref="E1252:E1259" si="297">F1252+G1252+H1252</f>
        <v>0</v>
      </c>
      <c r="F1252" s="486">
        <v>0</v>
      </c>
      <c r="G1252" s="487">
        <v>0</v>
      </c>
      <c r="H1252" s="154">
        <v>0</v>
      </c>
      <c r="I1252" s="486">
        <v>0</v>
      </c>
      <c r="J1252" s="487">
        <v>0</v>
      </c>
      <c r="K1252" s="154">
        <v>0</v>
      </c>
      <c r="L1252" s="281">
        <f t="shared" ref="L1252:L1259" si="298">I1252+J1252+K1252</f>
        <v>0</v>
      </c>
      <c r="M1252" s="12" t="str">
        <f t="shared" si="287"/>
        <v/>
      </c>
      <c r="N1252" s="13"/>
    </row>
    <row r="1253" spans="2:14" hidden="1">
      <c r="B1253" s="291"/>
      <c r="C1253" s="293">
        <v>3302</v>
      </c>
      <c r="D1253" s="360" t="s">
        <v>710</v>
      </c>
      <c r="E1253" s="295">
        <f t="shared" si="297"/>
        <v>0</v>
      </c>
      <c r="F1253" s="488">
        <v>0</v>
      </c>
      <c r="G1253" s="489">
        <v>0</v>
      </c>
      <c r="H1253" s="160">
        <v>0</v>
      </c>
      <c r="I1253" s="488">
        <v>0</v>
      </c>
      <c r="J1253" s="489">
        <v>0</v>
      </c>
      <c r="K1253" s="160">
        <v>0</v>
      </c>
      <c r="L1253" s="295">
        <f t="shared" si="298"/>
        <v>0</v>
      </c>
      <c r="M1253" s="12" t="str">
        <f t="shared" ref="M1253:M1284" si="299">(IF($E1253&lt;&gt;0,$M$2,IF($L1253&lt;&gt;0,$M$2,"")))</f>
        <v/>
      </c>
      <c r="N1253" s="13"/>
    </row>
    <row r="1254" spans="2:14" hidden="1">
      <c r="B1254" s="291"/>
      <c r="C1254" s="293">
        <v>3304</v>
      </c>
      <c r="D1254" s="360" t="s">
        <v>229</v>
      </c>
      <c r="E1254" s="295">
        <f t="shared" si="297"/>
        <v>0</v>
      </c>
      <c r="F1254" s="488">
        <v>0</v>
      </c>
      <c r="G1254" s="489">
        <v>0</v>
      </c>
      <c r="H1254" s="160">
        <v>0</v>
      </c>
      <c r="I1254" s="488">
        <v>0</v>
      </c>
      <c r="J1254" s="489">
        <v>0</v>
      </c>
      <c r="K1254" s="160">
        <v>0</v>
      </c>
      <c r="L1254" s="295">
        <f t="shared" si="298"/>
        <v>0</v>
      </c>
      <c r="M1254" s="12" t="str">
        <f t="shared" si="299"/>
        <v/>
      </c>
      <c r="N1254" s="13"/>
    </row>
    <row r="1255" spans="2:14" ht="31.2" hidden="1">
      <c r="B1255" s="291"/>
      <c r="C1255" s="285">
        <v>3306</v>
      </c>
      <c r="D1255" s="361" t="s">
        <v>1652</v>
      </c>
      <c r="E1255" s="295">
        <f t="shared" si="297"/>
        <v>0</v>
      </c>
      <c r="F1255" s="488">
        <v>0</v>
      </c>
      <c r="G1255" s="489">
        <v>0</v>
      </c>
      <c r="H1255" s="160">
        <v>0</v>
      </c>
      <c r="I1255" s="488">
        <v>0</v>
      </c>
      <c r="J1255" s="489">
        <v>0</v>
      </c>
      <c r="K1255" s="160">
        <v>0</v>
      </c>
      <c r="L1255" s="295">
        <f t="shared" si="298"/>
        <v>0</v>
      </c>
      <c r="M1255" s="12" t="str">
        <f t="shared" si="299"/>
        <v/>
      </c>
      <c r="N1255" s="13"/>
    </row>
    <row r="1256" spans="2:14" hidden="1">
      <c r="B1256" s="291"/>
      <c r="C1256" s="285">
        <v>3307</v>
      </c>
      <c r="D1256" s="361" t="s">
        <v>2050</v>
      </c>
      <c r="E1256" s="287">
        <f t="shared" si="297"/>
        <v>0</v>
      </c>
      <c r="F1256" s="490">
        <v>0</v>
      </c>
      <c r="G1256" s="491">
        <v>0</v>
      </c>
      <c r="H1256" s="175">
        <v>0</v>
      </c>
      <c r="I1256" s="490">
        <v>0</v>
      </c>
      <c r="J1256" s="491">
        <v>0</v>
      </c>
      <c r="K1256" s="175">
        <v>0</v>
      </c>
      <c r="L1256" s="287">
        <f t="shared" si="298"/>
        <v>0</v>
      </c>
      <c r="M1256" s="12" t="str">
        <f t="shared" si="299"/>
        <v/>
      </c>
      <c r="N1256" s="13"/>
    </row>
    <row r="1257" spans="2:14" hidden="1">
      <c r="B1257" s="272">
        <v>3900</v>
      </c>
      <c r="C1257" s="1773" t="s">
        <v>230</v>
      </c>
      <c r="D1257" s="1774"/>
      <c r="E1257" s="310">
        <f t="shared" si="297"/>
        <v>0</v>
      </c>
      <c r="F1257" s="1470">
        <v>0</v>
      </c>
      <c r="G1257" s="1471">
        <v>0</v>
      </c>
      <c r="H1257" s="1472">
        <v>0</v>
      </c>
      <c r="I1257" s="1470">
        <v>0</v>
      </c>
      <c r="J1257" s="1471">
        <v>0</v>
      </c>
      <c r="K1257" s="1472">
        <v>0</v>
      </c>
      <c r="L1257" s="310">
        <f t="shared" si="298"/>
        <v>0</v>
      </c>
      <c r="M1257" s="12" t="str">
        <f t="shared" si="299"/>
        <v/>
      </c>
      <c r="N1257" s="13"/>
    </row>
    <row r="1258" spans="2:14" hidden="1">
      <c r="B1258" s="272">
        <v>4000</v>
      </c>
      <c r="C1258" s="1773" t="s">
        <v>231</v>
      </c>
      <c r="D1258" s="1774"/>
      <c r="E1258" s="310">
        <f t="shared" si="297"/>
        <v>0</v>
      </c>
      <c r="F1258" s="1422"/>
      <c r="G1258" s="1423"/>
      <c r="H1258" s="1424"/>
      <c r="I1258" s="1422"/>
      <c r="J1258" s="1423"/>
      <c r="K1258" s="1424"/>
      <c r="L1258" s="310">
        <f t="shared" si="298"/>
        <v>0</v>
      </c>
      <c r="M1258" s="12" t="str">
        <f t="shared" si="299"/>
        <v/>
      </c>
      <c r="N1258" s="13"/>
    </row>
    <row r="1259" spans="2:14" hidden="1">
      <c r="B1259" s="272">
        <v>4100</v>
      </c>
      <c r="C1259" s="1773" t="s">
        <v>232</v>
      </c>
      <c r="D1259" s="1774"/>
      <c r="E1259" s="310">
        <f t="shared" si="297"/>
        <v>0</v>
      </c>
      <c r="F1259" s="1471">
        <v>0</v>
      </c>
      <c r="G1259" s="1471">
        <v>0</v>
      </c>
      <c r="H1259" s="1472">
        <v>0</v>
      </c>
      <c r="I1259" s="1666">
        <v>0</v>
      </c>
      <c r="J1259" s="1471">
        <v>0</v>
      </c>
      <c r="K1259" s="1471">
        <v>0</v>
      </c>
      <c r="L1259" s="310">
        <f t="shared" si="298"/>
        <v>0</v>
      </c>
      <c r="M1259" s="12" t="str">
        <f t="shared" si="299"/>
        <v/>
      </c>
      <c r="N1259" s="13"/>
    </row>
    <row r="1260" spans="2:14" hidden="1">
      <c r="B1260" s="272">
        <v>4200</v>
      </c>
      <c r="C1260" s="1773" t="s">
        <v>233</v>
      </c>
      <c r="D1260" s="1774"/>
      <c r="E1260" s="310">
        <f t="shared" ref="E1260:L1260" si="300">SUM(E1261:E1266)</f>
        <v>0</v>
      </c>
      <c r="F1260" s="274">
        <f t="shared" si="300"/>
        <v>0</v>
      </c>
      <c r="G1260" s="275">
        <f t="shared" si="300"/>
        <v>0</v>
      </c>
      <c r="H1260" s="276">
        <f t="shared" si="300"/>
        <v>0</v>
      </c>
      <c r="I1260" s="274">
        <f t="shared" si="300"/>
        <v>0</v>
      </c>
      <c r="J1260" s="275">
        <f t="shared" si="300"/>
        <v>0</v>
      </c>
      <c r="K1260" s="276">
        <f t="shared" si="300"/>
        <v>0</v>
      </c>
      <c r="L1260" s="310">
        <f t="shared" si="300"/>
        <v>0</v>
      </c>
      <c r="M1260" s="12" t="str">
        <f t="shared" si="299"/>
        <v/>
      </c>
      <c r="N1260" s="13"/>
    </row>
    <row r="1261" spans="2:14" ht="16.2" hidden="1">
      <c r="B1261" s="362"/>
      <c r="C1261" s="279">
        <v>4201</v>
      </c>
      <c r="D1261" s="280" t="s">
        <v>234</v>
      </c>
      <c r="E1261" s="281">
        <f t="shared" ref="E1261:E1266" si="301">F1261+G1261+H1261</f>
        <v>0</v>
      </c>
      <c r="F1261" s="152"/>
      <c r="G1261" s="153"/>
      <c r="H1261" s="1418"/>
      <c r="I1261" s="152"/>
      <c r="J1261" s="153"/>
      <c r="K1261" s="1418"/>
      <c r="L1261" s="281">
        <f t="shared" ref="L1261:L1266" si="302">I1261+J1261+K1261</f>
        <v>0</v>
      </c>
      <c r="M1261" s="12" t="str">
        <f t="shared" si="299"/>
        <v/>
      </c>
      <c r="N1261" s="13"/>
    </row>
    <row r="1262" spans="2:14" ht="16.2" hidden="1">
      <c r="B1262" s="362"/>
      <c r="C1262" s="293">
        <v>4202</v>
      </c>
      <c r="D1262" s="363" t="s">
        <v>235</v>
      </c>
      <c r="E1262" s="295">
        <f t="shared" si="301"/>
        <v>0</v>
      </c>
      <c r="F1262" s="158"/>
      <c r="G1262" s="159"/>
      <c r="H1262" s="1420"/>
      <c r="I1262" s="158"/>
      <c r="J1262" s="159"/>
      <c r="K1262" s="1420"/>
      <c r="L1262" s="295">
        <f t="shared" si="302"/>
        <v>0</v>
      </c>
      <c r="M1262" s="12" t="str">
        <f t="shared" si="299"/>
        <v/>
      </c>
      <c r="N1262" s="13"/>
    </row>
    <row r="1263" spans="2:14" ht="16.2" hidden="1">
      <c r="B1263" s="362"/>
      <c r="C1263" s="293">
        <v>4214</v>
      </c>
      <c r="D1263" s="363" t="s">
        <v>236</v>
      </c>
      <c r="E1263" s="295">
        <f t="shared" si="301"/>
        <v>0</v>
      </c>
      <c r="F1263" s="158"/>
      <c r="G1263" s="159"/>
      <c r="H1263" s="1420"/>
      <c r="I1263" s="158"/>
      <c r="J1263" s="159"/>
      <c r="K1263" s="1420"/>
      <c r="L1263" s="295">
        <f t="shared" si="302"/>
        <v>0</v>
      </c>
      <c r="M1263" s="12" t="str">
        <f t="shared" si="299"/>
        <v/>
      </c>
      <c r="N1263" s="13"/>
    </row>
    <row r="1264" spans="2:14" ht="16.2" hidden="1">
      <c r="B1264" s="362"/>
      <c r="C1264" s="293">
        <v>4217</v>
      </c>
      <c r="D1264" s="363" t="s">
        <v>237</v>
      </c>
      <c r="E1264" s="295">
        <f t="shared" si="301"/>
        <v>0</v>
      </c>
      <c r="F1264" s="158"/>
      <c r="G1264" s="159"/>
      <c r="H1264" s="1420"/>
      <c r="I1264" s="158"/>
      <c r="J1264" s="159"/>
      <c r="K1264" s="1420"/>
      <c r="L1264" s="295">
        <f t="shared" si="302"/>
        <v>0</v>
      </c>
      <c r="M1264" s="12" t="str">
        <f t="shared" si="299"/>
        <v/>
      </c>
      <c r="N1264" s="13"/>
    </row>
    <row r="1265" spans="2:14" ht="16.2" hidden="1">
      <c r="B1265" s="362"/>
      <c r="C1265" s="293">
        <v>4218</v>
      </c>
      <c r="D1265" s="294" t="s">
        <v>238</v>
      </c>
      <c r="E1265" s="295">
        <f t="shared" si="301"/>
        <v>0</v>
      </c>
      <c r="F1265" s="158"/>
      <c r="G1265" s="159"/>
      <c r="H1265" s="1420"/>
      <c r="I1265" s="158"/>
      <c r="J1265" s="159"/>
      <c r="K1265" s="1420"/>
      <c r="L1265" s="295">
        <f t="shared" si="302"/>
        <v>0</v>
      </c>
      <c r="M1265" s="12" t="str">
        <f t="shared" si="299"/>
        <v/>
      </c>
      <c r="N1265" s="13"/>
    </row>
    <row r="1266" spans="2:14" ht="16.2" hidden="1">
      <c r="B1266" s="362"/>
      <c r="C1266" s="285">
        <v>4219</v>
      </c>
      <c r="D1266" s="343" t="s">
        <v>239</v>
      </c>
      <c r="E1266" s="287">
        <f t="shared" si="301"/>
        <v>0</v>
      </c>
      <c r="F1266" s="173"/>
      <c r="G1266" s="174"/>
      <c r="H1266" s="1421"/>
      <c r="I1266" s="173"/>
      <c r="J1266" s="174"/>
      <c r="K1266" s="1421"/>
      <c r="L1266" s="287">
        <f t="shared" si="302"/>
        <v>0</v>
      </c>
      <c r="M1266" s="12" t="str">
        <f t="shared" si="299"/>
        <v/>
      </c>
      <c r="N1266" s="13"/>
    </row>
    <row r="1267" spans="2:14" hidden="1">
      <c r="B1267" s="272">
        <v>4300</v>
      </c>
      <c r="C1267" s="1773" t="s">
        <v>1656</v>
      </c>
      <c r="D1267" s="1774"/>
      <c r="E1267" s="310">
        <f t="shared" ref="E1267:L1267" si="303">SUM(E1268:E1270)</f>
        <v>0</v>
      </c>
      <c r="F1267" s="274">
        <f t="shared" si="303"/>
        <v>0</v>
      </c>
      <c r="G1267" s="275">
        <f t="shared" si="303"/>
        <v>0</v>
      </c>
      <c r="H1267" s="276">
        <f t="shared" si="303"/>
        <v>0</v>
      </c>
      <c r="I1267" s="274">
        <f t="shared" si="303"/>
        <v>0</v>
      </c>
      <c r="J1267" s="275">
        <f t="shared" si="303"/>
        <v>0</v>
      </c>
      <c r="K1267" s="276">
        <f t="shared" si="303"/>
        <v>0</v>
      </c>
      <c r="L1267" s="310">
        <f t="shared" si="303"/>
        <v>0</v>
      </c>
      <c r="M1267" s="12" t="str">
        <f t="shared" si="299"/>
        <v/>
      </c>
      <c r="N1267" s="13"/>
    </row>
    <row r="1268" spans="2:14" hidden="1">
      <c r="B1268" s="362"/>
      <c r="C1268" s="279">
        <v>4301</v>
      </c>
      <c r="D1268" s="311" t="s">
        <v>240</v>
      </c>
      <c r="E1268" s="281">
        <f t="shared" ref="E1268:E1273" si="304">F1268+G1268+H1268</f>
        <v>0</v>
      </c>
      <c r="F1268" s="152"/>
      <c r="G1268" s="153"/>
      <c r="H1268" s="1418"/>
      <c r="I1268" s="152"/>
      <c r="J1268" s="153"/>
      <c r="K1268" s="1418"/>
      <c r="L1268" s="281">
        <f t="shared" ref="L1268:L1273" si="305">I1268+J1268+K1268</f>
        <v>0</v>
      </c>
      <c r="M1268" s="12" t="str">
        <f t="shared" si="299"/>
        <v/>
      </c>
      <c r="N1268" s="13"/>
    </row>
    <row r="1269" spans="2:14" ht="16.2" hidden="1">
      <c r="B1269" s="362"/>
      <c r="C1269" s="293">
        <v>4302</v>
      </c>
      <c r="D1269" s="363" t="s">
        <v>241</v>
      </c>
      <c r="E1269" s="295">
        <f t="shared" si="304"/>
        <v>0</v>
      </c>
      <c r="F1269" s="158"/>
      <c r="G1269" s="159"/>
      <c r="H1269" s="1420"/>
      <c r="I1269" s="158"/>
      <c r="J1269" s="159"/>
      <c r="K1269" s="1420"/>
      <c r="L1269" s="295">
        <f t="shared" si="305"/>
        <v>0</v>
      </c>
      <c r="M1269" s="12" t="str">
        <f t="shared" si="299"/>
        <v/>
      </c>
      <c r="N1269" s="13"/>
    </row>
    <row r="1270" spans="2:14" ht="16.2" hidden="1">
      <c r="B1270" s="362"/>
      <c r="C1270" s="285">
        <v>4309</v>
      </c>
      <c r="D1270" s="301" t="s">
        <v>242</v>
      </c>
      <c r="E1270" s="287">
        <f t="shared" si="304"/>
        <v>0</v>
      </c>
      <c r="F1270" s="173"/>
      <c r="G1270" s="174"/>
      <c r="H1270" s="1421"/>
      <c r="I1270" s="173"/>
      <c r="J1270" s="174"/>
      <c r="K1270" s="1421"/>
      <c r="L1270" s="287">
        <f t="shared" si="305"/>
        <v>0</v>
      </c>
      <c r="M1270" s="12" t="str">
        <f t="shared" si="299"/>
        <v/>
      </c>
      <c r="N1270" s="13"/>
    </row>
    <row r="1271" spans="2:14" hidden="1">
      <c r="B1271" s="272">
        <v>4400</v>
      </c>
      <c r="C1271" s="1773" t="s">
        <v>1653</v>
      </c>
      <c r="D1271" s="1774"/>
      <c r="E1271" s="310">
        <f t="shared" si="304"/>
        <v>0</v>
      </c>
      <c r="F1271" s="1422"/>
      <c r="G1271" s="1423"/>
      <c r="H1271" s="1424"/>
      <c r="I1271" s="1422"/>
      <c r="J1271" s="1423"/>
      <c r="K1271" s="1424"/>
      <c r="L1271" s="310">
        <f t="shared" si="305"/>
        <v>0</v>
      </c>
      <c r="M1271" s="12" t="str">
        <f t="shared" si="299"/>
        <v/>
      </c>
      <c r="N1271" s="13"/>
    </row>
    <row r="1272" spans="2:14" hidden="1">
      <c r="B1272" s="272">
        <v>4500</v>
      </c>
      <c r="C1272" s="1773" t="s">
        <v>1654</v>
      </c>
      <c r="D1272" s="1774"/>
      <c r="E1272" s="310">
        <f t="shared" si="304"/>
        <v>0</v>
      </c>
      <c r="F1272" s="1422"/>
      <c r="G1272" s="1423"/>
      <c r="H1272" s="1424"/>
      <c r="I1272" s="1422"/>
      <c r="J1272" s="1423"/>
      <c r="K1272" s="1424"/>
      <c r="L1272" s="310">
        <f t="shared" si="305"/>
        <v>0</v>
      </c>
      <c r="M1272" s="12" t="str">
        <f t="shared" si="299"/>
        <v/>
      </c>
      <c r="N1272" s="13"/>
    </row>
    <row r="1273" spans="2:14" hidden="1">
      <c r="B1273" s="272">
        <v>4600</v>
      </c>
      <c r="C1273" s="1763" t="s">
        <v>243</v>
      </c>
      <c r="D1273" s="1764"/>
      <c r="E1273" s="310">
        <f t="shared" si="304"/>
        <v>0</v>
      </c>
      <c r="F1273" s="1422"/>
      <c r="G1273" s="1423"/>
      <c r="H1273" s="1424"/>
      <c r="I1273" s="1422"/>
      <c r="J1273" s="1423"/>
      <c r="K1273" s="1424"/>
      <c r="L1273" s="310">
        <f t="shared" si="305"/>
        <v>0</v>
      </c>
      <c r="M1273" s="12" t="str">
        <f t="shared" si="299"/>
        <v/>
      </c>
      <c r="N1273" s="13"/>
    </row>
    <row r="1274" spans="2:14" hidden="1">
      <c r="B1274" s="272">
        <v>4900</v>
      </c>
      <c r="C1274" s="1773" t="s">
        <v>269</v>
      </c>
      <c r="D1274" s="1774"/>
      <c r="E1274" s="310">
        <f t="shared" ref="E1274:L1274" si="306">+E1275+E1276</f>
        <v>0</v>
      </c>
      <c r="F1274" s="274">
        <f t="shared" si="306"/>
        <v>0</v>
      </c>
      <c r="G1274" s="275">
        <f t="shared" si="306"/>
        <v>0</v>
      </c>
      <c r="H1274" s="276">
        <f t="shared" si="306"/>
        <v>0</v>
      </c>
      <c r="I1274" s="274">
        <f t="shared" si="306"/>
        <v>0</v>
      </c>
      <c r="J1274" s="275">
        <f t="shared" si="306"/>
        <v>0</v>
      </c>
      <c r="K1274" s="276">
        <f t="shared" si="306"/>
        <v>0</v>
      </c>
      <c r="L1274" s="310">
        <f t="shared" si="306"/>
        <v>0</v>
      </c>
      <c r="M1274" s="12" t="str">
        <f t="shared" si="299"/>
        <v/>
      </c>
      <c r="N1274" s="13"/>
    </row>
    <row r="1275" spans="2:14" ht="16.2" hidden="1">
      <c r="B1275" s="362"/>
      <c r="C1275" s="279">
        <v>4901</v>
      </c>
      <c r="D1275" s="364" t="s">
        <v>270</v>
      </c>
      <c r="E1275" s="281">
        <f>F1275+G1275+H1275</f>
        <v>0</v>
      </c>
      <c r="F1275" s="152"/>
      <c r="G1275" s="153"/>
      <c r="H1275" s="1418"/>
      <c r="I1275" s="152"/>
      <c r="J1275" s="153"/>
      <c r="K1275" s="1418"/>
      <c r="L1275" s="281">
        <f>I1275+J1275+K1275</f>
        <v>0</v>
      </c>
      <c r="M1275" s="12" t="str">
        <f t="shared" si="299"/>
        <v/>
      </c>
      <c r="N1275" s="13"/>
    </row>
    <row r="1276" spans="2:14" ht="16.2" hidden="1">
      <c r="B1276" s="362"/>
      <c r="C1276" s="285">
        <v>4902</v>
      </c>
      <c r="D1276" s="301" t="s">
        <v>271</v>
      </c>
      <c r="E1276" s="287">
        <f>F1276+G1276+H1276</f>
        <v>0</v>
      </c>
      <c r="F1276" s="173"/>
      <c r="G1276" s="174"/>
      <c r="H1276" s="1421"/>
      <c r="I1276" s="173"/>
      <c r="J1276" s="174"/>
      <c r="K1276" s="1421"/>
      <c r="L1276" s="287">
        <f>I1276+J1276+K1276</f>
        <v>0</v>
      </c>
      <c r="M1276" s="12" t="str">
        <f t="shared" si="299"/>
        <v/>
      </c>
      <c r="N1276" s="13"/>
    </row>
    <row r="1277" spans="2:14" hidden="1">
      <c r="B1277" s="365">
        <v>5100</v>
      </c>
      <c r="C1277" s="1777" t="s">
        <v>244</v>
      </c>
      <c r="D1277" s="1778"/>
      <c r="E1277" s="310">
        <f>F1277+G1277+H1277</f>
        <v>0</v>
      </c>
      <c r="F1277" s="1422"/>
      <c r="G1277" s="1423"/>
      <c r="H1277" s="1424"/>
      <c r="I1277" s="1422"/>
      <c r="J1277" s="1423"/>
      <c r="K1277" s="1424"/>
      <c r="L1277" s="310">
        <f>I1277+J1277+K1277</f>
        <v>0</v>
      </c>
      <c r="M1277" s="12" t="str">
        <f t="shared" si="299"/>
        <v/>
      </c>
      <c r="N1277" s="13"/>
    </row>
    <row r="1278" spans="2:14" hidden="1">
      <c r="B1278" s="365">
        <v>5200</v>
      </c>
      <c r="C1278" s="1777" t="s">
        <v>245</v>
      </c>
      <c r="D1278" s="1778"/>
      <c r="E1278" s="310">
        <f t="shared" ref="E1278:L1278" si="307">SUM(E1279:E1285)</f>
        <v>0</v>
      </c>
      <c r="F1278" s="274">
        <f t="shared" si="307"/>
        <v>0</v>
      </c>
      <c r="G1278" s="275">
        <f t="shared" si="307"/>
        <v>0</v>
      </c>
      <c r="H1278" s="276">
        <f t="shared" si="307"/>
        <v>0</v>
      </c>
      <c r="I1278" s="274">
        <f t="shared" si="307"/>
        <v>0</v>
      </c>
      <c r="J1278" s="275">
        <f t="shared" si="307"/>
        <v>0</v>
      </c>
      <c r="K1278" s="276">
        <f t="shared" si="307"/>
        <v>0</v>
      </c>
      <c r="L1278" s="310">
        <f t="shared" si="307"/>
        <v>0</v>
      </c>
      <c r="M1278" s="12" t="str">
        <f t="shared" si="299"/>
        <v/>
      </c>
      <c r="N1278" s="13"/>
    </row>
    <row r="1279" spans="2:14" ht="16.2" hidden="1">
      <c r="B1279" s="366"/>
      <c r="C1279" s="367">
        <v>5201</v>
      </c>
      <c r="D1279" s="368" t="s">
        <v>246</v>
      </c>
      <c r="E1279" s="281">
        <f t="shared" ref="E1279:E1285" si="308">F1279+G1279+H1279</f>
        <v>0</v>
      </c>
      <c r="F1279" s="152"/>
      <c r="G1279" s="153"/>
      <c r="H1279" s="1418"/>
      <c r="I1279" s="152"/>
      <c r="J1279" s="153"/>
      <c r="K1279" s="1418"/>
      <c r="L1279" s="281">
        <f t="shared" ref="L1279:L1285" si="309">I1279+J1279+K1279</f>
        <v>0</v>
      </c>
      <c r="M1279" s="12" t="str">
        <f t="shared" si="299"/>
        <v/>
      </c>
      <c r="N1279" s="13"/>
    </row>
    <row r="1280" spans="2:14" ht="16.2" hidden="1">
      <c r="B1280" s="366"/>
      <c r="C1280" s="369">
        <v>5202</v>
      </c>
      <c r="D1280" s="370" t="s">
        <v>247</v>
      </c>
      <c r="E1280" s="295">
        <f t="shared" si="308"/>
        <v>0</v>
      </c>
      <c r="F1280" s="158"/>
      <c r="G1280" s="159"/>
      <c r="H1280" s="1420"/>
      <c r="I1280" s="158"/>
      <c r="J1280" s="159"/>
      <c r="K1280" s="1420"/>
      <c r="L1280" s="295">
        <f t="shared" si="309"/>
        <v>0</v>
      </c>
      <c r="M1280" s="12" t="str">
        <f t="shared" si="299"/>
        <v/>
      </c>
      <c r="N1280" s="13"/>
    </row>
    <row r="1281" spans="2:14" ht="16.2" hidden="1">
      <c r="B1281" s="366"/>
      <c r="C1281" s="369">
        <v>5203</v>
      </c>
      <c r="D1281" s="370" t="s">
        <v>613</v>
      </c>
      <c r="E1281" s="295">
        <f t="shared" si="308"/>
        <v>0</v>
      </c>
      <c r="F1281" s="158"/>
      <c r="G1281" s="159"/>
      <c r="H1281" s="1420"/>
      <c r="I1281" s="158"/>
      <c r="J1281" s="159"/>
      <c r="K1281" s="1420"/>
      <c r="L1281" s="295">
        <f t="shared" si="309"/>
        <v>0</v>
      </c>
      <c r="M1281" s="12" t="str">
        <f t="shared" si="299"/>
        <v/>
      </c>
      <c r="N1281" s="13"/>
    </row>
    <row r="1282" spans="2:14" ht="16.2" hidden="1">
      <c r="B1282" s="366"/>
      <c r="C1282" s="369">
        <v>5204</v>
      </c>
      <c r="D1282" s="370" t="s">
        <v>614</v>
      </c>
      <c r="E1282" s="295">
        <f t="shared" si="308"/>
        <v>0</v>
      </c>
      <c r="F1282" s="158"/>
      <c r="G1282" s="159"/>
      <c r="H1282" s="1420"/>
      <c r="I1282" s="158"/>
      <c r="J1282" s="159"/>
      <c r="K1282" s="1420"/>
      <c r="L1282" s="295">
        <f t="shared" si="309"/>
        <v>0</v>
      </c>
      <c r="M1282" s="12" t="str">
        <f t="shared" si="299"/>
        <v/>
      </c>
      <c r="N1282" s="13"/>
    </row>
    <row r="1283" spans="2:14" ht="16.2" hidden="1">
      <c r="B1283" s="366"/>
      <c r="C1283" s="369">
        <v>5205</v>
      </c>
      <c r="D1283" s="370" t="s">
        <v>615</v>
      </c>
      <c r="E1283" s="295">
        <f t="shared" si="308"/>
        <v>0</v>
      </c>
      <c r="F1283" s="158"/>
      <c r="G1283" s="159"/>
      <c r="H1283" s="1420"/>
      <c r="I1283" s="158"/>
      <c r="J1283" s="159"/>
      <c r="K1283" s="1420"/>
      <c r="L1283" s="295">
        <f t="shared" si="309"/>
        <v>0</v>
      </c>
      <c r="M1283" s="12" t="str">
        <f t="shared" si="299"/>
        <v/>
      </c>
      <c r="N1283" s="13"/>
    </row>
    <row r="1284" spans="2:14" ht="16.2" hidden="1">
      <c r="B1284" s="366"/>
      <c r="C1284" s="369">
        <v>5206</v>
      </c>
      <c r="D1284" s="370" t="s">
        <v>616</v>
      </c>
      <c r="E1284" s="295">
        <f t="shared" si="308"/>
        <v>0</v>
      </c>
      <c r="F1284" s="158"/>
      <c r="G1284" s="159"/>
      <c r="H1284" s="1420"/>
      <c r="I1284" s="158"/>
      <c r="J1284" s="159"/>
      <c r="K1284" s="1420"/>
      <c r="L1284" s="295">
        <f t="shared" si="309"/>
        <v>0</v>
      </c>
      <c r="M1284" s="12" t="str">
        <f t="shared" si="299"/>
        <v/>
      </c>
      <c r="N1284" s="13"/>
    </row>
    <row r="1285" spans="2:14" ht="16.2" hidden="1">
      <c r="B1285" s="366"/>
      <c r="C1285" s="371">
        <v>5219</v>
      </c>
      <c r="D1285" s="372" t="s">
        <v>617</v>
      </c>
      <c r="E1285" s="287">
        <f t="shared" si="308"/>
        <v>0</v>
      </c>
      <c r="F1285" s="173"/>
      <c r="G1285" s="174"/>
      <c r="H1285" s="1421"/>
      <c r="I1285" s="173"/>
      <c r="J1285" s="174"/>
      <c r="K1285" s="1421"/>
      <c r="L1285" s="287">
        <f t="shared" si="309"/>
        <v>0</v>
      </c>
      <c r="M1285" s="12" t="str">
        <f t="shared" ref="M1285:M1304" si="310">(IF($E1285&lt;&gt;0,$M$2,IF($L1285&lt;&gt;0,$M$2,"")))</f>
        <v/>
      </c>
      <c r="N1285" s="13"/>
    </row>
    <row r="1286" spans="2:14" hidden="1">
      <c r="B1286" s="365">
        <v>5300</v>
      </c>
      <c r="C1286" s="1777" t="s">
        <v>618</v>
      </c>
      <c r="D1286" s="1778"/>
      <c r="E1286" s="310">
        <f t="shared" ref="E1286:L1286" si="311">SUM(E1287:E1288)</f>
        <v>0</v>
      </c>
      <c r="F1286" s="274">
        <f t="shared" si="311"/>
        <v>0</v>
      </c>
      <c r="G1286" s="275">
        <f t="shared" si="311"/>
        <v>0</v>
      </c>
      <c r="H1286" s="276">
        <f t="shared" si="311"/>
        <v>0</v>
      </c>
      <c r="I1286" s="274">
        <f t="shared" si="311"/>
        <v>0</v>
      </c>
      <c r="J1286" s="275">
        <f t="shared" si="311"/>
        <v>0</v>
      </c>
      <c r="K1286" s="276">
        <f t="shared" si="311"/>
        <v>0</v>
      </c>
      <c r="L1286" s="310">
        <f t="shared" si="311"/>
        <v>0</v>
      </c>
      <c r="M1286" s="12" t="str">
        <f t="shared" si="310"/>
        <v/>
      </c>
      <c r="N1286" s="13"/>
    </row>
    <row r="1287" spans="2:14" hidden="1">
      <c r="B1287" s="366"/>
      <c r="C1287" s="367">
        <v>5301</v>
      </c>
      <c r="D1287" s="368" t="s">
        <v>303</v>
      </c>
      <c r="E1287" s="281">
        <f>F1287+G1287+H1287</f>
        <v>0</v>
      </c>
      <c r="F1287" s="152"/>
      <c r="G1287" s="153"/>
      <c r="H1287" s="1418"/>
      <c r="I1287" s="152"/>
      <c r="J1287" s="153"/>
      <c r="K1287" s="1418"/>
      <c r="L1287" s="281">
        <f>I1287+J1287+K1287</f>
        <v>0</v>
      </c>
      <c r="M1287" s="12" t="str">
        <f t="shared" si="310"/>
        <v/>
      </c>
      <c r="N1287" s="13"/>
    </row>
    <row r="1288" spans="2:14" ht="16.2" hidden="1">
      <c r="B1288" s="366"/>
      <c r="C1288" s="371">
        <v>5309</v>
      </c>
      <c r="D1288" s="372" t="s">
        <v>619</v>
      </c>
      <c r="E1288" s="287">
        <f>F1288+G1288+H1288</f>
        <v>0</v>
      </c>
      <c r="F1288" s="173"/>
      <c r="G1288" s="174"/>
      <c r="H1288" s="1421"/>
      <c r="I1288" s="173"/>
      <c r="J1288" s="174"/>
      <c r="K1288" s="1421"/>
      <c r="L1288" s="287">
        <f>I1288+J1288+K1288</f>
        <v>0</v>
      </c>
      <c r="M1288" s="12" t="str">
        <f t="shared" si="310"/>
        <v/>
      </c>
      <c r="N1288" s="13"/>
    </row>
    <row r="1289" spans="2:14" hidden="1">
      <c r="B1289" s="365">
        <v>5400</v>
      </c>
      <c r="C1289" s="1777" t="s">
        <v>680</v>
      </c>
      <c r="D1289" s="1778"/>
      <c r="E1289" s="310">
        <f>F1289+G1289+H1289</f>
        <v>0</v>
      </c>
      <c r="F1289" s="1422"/>
      <c r="G1289" s="1423"/>
      <c r="H1289" s="1424"/>
      <c r="I1289" s="1422"/>
      <c r="J1289" s="1423"/>
      <c r="K1289" s="1424"/>
      <c r="L1289" s="310">
        <f>I1289+J1289+K1289</f>
        <v>0</v>
      </c>
      <c r="M1289" s="12" t="str">
        <f t="shared" si="310"/>
        <v/>
      </c>
      <c r="N1289" s="13"/>
    </row>
    <row r="1290" spans="2:14" hidden="1">
      <c r="B1290" s="272">
        <v>5500</v>
      </c>
      <c r="C1290" s="1773" t="s">
        <v>681</v>
      </c>
      <c r="D1290" s="1774"/>
      <c r="E1290" s="310">
        <f t="shared" ref="E1290:L1290" si="312">SUM(E1291:E1294)</f>
        <v>0</v>
      </c>
      <c r="F1290" s="274">
        <f t="shared" si="312"/>
        <v>0</v>
      </c>
      <c r="G1290" s="275">
        <f t="shared" si="312"/>
        <v>0</v>
      </c>
      <c r="H1290" s="276">
        <f t="shared" si="312"/>
        <v>0</v>
      </c>
      <c r="I1290" s="274">
        <f t="shared" si="312"/>
        <v>0</v>
      </c>
      <c r="J1290" s="275">
        <f t="shared" si="312"/>
        <v>0</v>
      </c>
      <c r="K1290" s="276">
        <f t="shared" si="312"/>
        <v>0</v>
      </c>
      <c r="L1290" s="310">
        <f t="shared" si="312"/>
        <v>0</v>
      </c>
      <c r="M1290" s="12" t="str">
        <f t="shared" si="310"/>
        <v/>
      </c>
      <c r="N1290" s="13"/>
    </row>
    <row r="1291" spans="2:14" ht="16.2" hidden="1">
      <c r="B1291" s="362"/>
      <c r="C1291" s="279">
        <v>5501</v>
      </c>
      <c r="D1291" s="311" t="s">
        <v>682</v>
      </c>
      <c r="E1291" s="281">
        <f>F1291+G1291+H1291</f>
        <v>0</v>
      </c>
      <c r="F1291" s="152"/>
      <c r="G1291" s="153"/>
      <c r="H1291" s="1418"/>
      <c r="I1291" s="152"/>
      <c r="J1291" s="153"/>
      <c r="K1291" s="1418"/>
      <c r="L1291" s="281">
        <f>I1291+J1291+K1291</f>
        <v>0</v>
      </c>
      <c r="M1291" s="12" t="str">
        <f t="shared" si="310"/>
        <v/>
      </c>
      <c r="N1291" s="13"/>
    </row>
    <row r="1292" spans="2:14" ht="16.2" hidden="1">
      <c r="B1292" s="362"/>
      <c r="C1292" s="293">
        <v>5502</v>
      </c>
      <c r="D1292" s="294" t="s">
        <v>683</v>
      </c>
      <c r="E1292" s="295">
        <f>F1292+G1292+H1292</f>
        <v>0</v>
      </c>
      <c r="F1292" s="158"/>
      <c r="G1292" s="159"/>
      <c r="H1292" s="1420"/>
      <c r="I1292" s="158"/>
      <c r="J1292" s="159"/>
      <c r="K1292" s="1420"/>
      <c r="L1292" s="295">
        <f>I1292+J1292+K1292</f>
        <v>0</v>
      </c>
      <c r="M1292" s="12" t="str">
        <f t="shared" si="310"/>
        <v/>
      </c>
      <c r="N1292" s="13"/>
    </row>
    <row r="1293" spans="2:14" ht="16.2" hidden="1">
      <c r="B1293" s="362"/>
      <c r="C1293" s="293">
        <v>5503</v>
      </c>
      <c r="D1293" s="363" t="s">
        <v>684</v>
      </c>
      <c r="E1293" s="295">
        <f>F1293+G1293+H1293</f>
        <v>0</v>
      </c>
      <c r="F1293" s="158"/>
      <c r="G1293" s="159"/>
      <c r="H1293" s="1420"/>
      <c r="I1293" s="158"/>
      <c r="J1293" s="159"/>
      <c r="K1293" s="1420"/>
      <c r="L1293" s="295">
        <f>I1293+J1293+K1293</f>
        <v>0</v>
      </c>
      <c r="M1293" s="12" t="str">
        <f t="shared" si="310"/>
        <v/>
      </c>
      <c r="N1293" s="13"/>
    </row>
    <row r="1294" spans="2:14" ht="16.2" hidden="1">
      <c r="B1294" s="362"/>
      <c r="C1294" s="285">
        <v>5504</v>
      </c>
      <c r="D1294" s="339" t="s">
        <v>685</v>
      </c>
      <c r="E1294" s="287">
        <f>F1294+G1294+H1294</f>
        <v>0</v>
      </c>
      <c r="F1294" s="173"/>
      <c r="G1294" s="174"/>
      <c r="H1294" s="1421"/>
      <c r="I1294" s="173"/>
      <c r="J1294" s="174"/>
      <c r="K1294" s="1421"/>
      <c r="L1294" s="287">
        <f>I1294+J1294+K1294</f>
        <v>0</v>
      </c>
      <c r="M1294" s="12" t="str">
        <f t="shared" si="310"/>
        <v/>
      </c>
      <c r="N1294" s="13"/>
    </row>
    <row r="1295" spans="2:14" ht="16.2" hidden="1">
      <c r="B1295" s="365">
        <v>5700</v>
      </c>
      <c r="C1295" s="1779" t="s">
        <v>908</v>
      </c>
      <c r="D1295" s="1780"/>
      <c r="E1295" s="310">
        <f>SUM(E1296:E1298)</f>
        <v>0</v>
      </c>
      <c r="F1295" s="1470">
        <v>0</v>
      </c>
      <c r="G1295" s="1470">
        <v>0</v>
      </c>
      <c r="H1295" s="1470">
        <v>0</v>
      </c>
      <c r="I1295" s="1470">
        <v>0</v>
      </c>
      <c r="J1295" s="1470">
        <v>0</v>
      </c>
      <c r="K1295" s="1470">
        <v>0</v>
      </c>
      <c r="L1295" s="310">
        <f>SUM(L1296:L1298)</f>
        <v>0</v>
      </c>
      <c r="M1295" s="12" t="str">
        <f t="shared" si="310"/>
        <v/>
      </c>
      <c r="N1295" s="13"/>
    </row>
    <row r="1296" spans="2:14" ht="16.2" hidden="1">
      <c r="B1296" s="366"/>
      <c r="C1296" s="367">
        <v>5701</v>
      </c>
      <c r="D1296" s="368" t="s">
        <v>686</v>
      </c>
      <c r="E1296" s="281">
        <f>F1296+G1296+H1296</f>
        <v>0</v>
      </c>
      <c r="F1296" s="1471">
        <v>0</v>
      </c>
      <c r="G1296" s="1471">
        <v>0</v>
      </c>
      <c r="H1296" s="1472">
        <v>0</v>
      </c>
      <c r="I1296" s="1666">
        <v>0</v>
      </c>
      <c r="J1296" s="1471">
        <v>0</v>
      </c>
      <c r="K1296" s="1471">
        <v>0</v>
      </c>
      <c r="L1296" s="281">
        <f>I1296+J1296+K1296</f>
        <v>0</v>
      </c>
      <c r="M1296" s="12" t="str">
        <f t="shared" si="310"/>
        <v/>
      </c>
      <c r="N1296" s="13"/>
    </row>
    <row r="1297" spans="2:14" ht="16.2" hidden="1">
      <c r="B1297" s="366"/>
      <c r="C1297" s="373">
        <v>5702</v>
      </c>
      <c r="D1297" s="374" t="s">
        <v>687</v>
      </c>
      <c r="E1297" s="314">
        <f>F1297+G1297+H1297</f>
        <v>0</v>
      </c>
      <c r="F1297" s="1471">
        <v>0</v>
      </c>
      <c r="G1297" s="1471">
        <v>0</v>
      </c>
      <c r="H1297" s="1472">
        <v>0</v>
      </c>
      <c r="I1297" s="1666">
        <v>0</v>
      </c>
      <c r="J1297" s="1471">
        <v>0</v>
      </c>
      <c r="K1297" s="1471">
        <v>0</v>
      </c>
      <c r="L1297" s="314">
        <f>I1297+J1297+K1297</f>
        <v>0</v>
      </c>
      <c r="M1297" s="12" t="str">
        <f t="shared" si="310"/>
        <v/>
      </c>
      <c r="N1297" s="13"/>
    </row>
    <row r="1298" spans="2:14" hidden="1">
      <c r="B1298" s="292"/>
      <c r="C1298" s="375">
        <v>4071</v>
      </c>
      <c r="D1298" s="376" t="s">
        <v>688</v>
      </c>
      <c r="E1298" s="377">
        <f>F1298+G1298+H1298</f>
        <v>0</v>
      </c>
      <c r="F1298" s="1471">
        <v>0</v>
      </c>
      <c r="G1298" s="1471">
        <v>0</v>
      </c>
      <c r="H1298" s="1472">
        <v>0</v>
      </c>
      <c r="I1298" s="1666">
        <v>0</v>
      </c>
      <c r="J1298" s="1471">
        <v>0</v>
      </c>
      <c r="K1298" s="1471">
        <v>0</v>
      </c>
      <c r="L1298" s="377">
        <f>I1298+J1298+K1298</f>
        <v>0</v>
      </c>
      <c r="M1298" s="12" t="str">
        <f t="shared" si="310"/>
        <v/>
      </c>
      <c r="N1298" s="13"/>
    </row>
    <row r="1299" spans="2:14" hidden="1">
      <c r="B1299" s="582"/>
      <c r="C1299" s="1775" t="s">
        <v>689</v>
      </c>
      <c r="D1299" s="1776"/>
      <c r="E1299" s="1438"/>
      <c r="F1299" s="1438"/>
      <c r="G1299" s="1438"/>
      <c r="H1299" s="1438"/>
      <c r="I1299" s="1438"/>
      <c r="J1299" s="1438"/>
      <c r="K1299" s="1438"/>
      <c r="L1299" s="1439"/>
      <c r="M1299" s="12" t="str">
        <f t="shared" si="310"/>
        <v/>
      </c>
      <c r="N1299" s="13"/>
    </row>
    <row r="1300" spans="2:14" hidden="1">
      <c r="B1300" s="381">
        <v>98</v>
      </c>
      <c r="C1300" s="1775" t="s">
        <v>689</v>
      </c>
      <c r="D1300" s="1776"/>
      <c r="E1300" s="382">
        <f>F1300+G1300+H1300</f>
        <v>0</v>
      </c>
      <c r="F1300" s="1429"/>
      <c r="G1300" s="1430"/>
      <c r="H1300" s="1431"/>
      <c r="I1300" s="1460">
        <v>0</v>
      </c>
      <c r="J1300" s="1461">
        <v>0</v>
      </c>
      <c r="K1300" s="1462">
        <v>0</v>
      </c>
      <c r="L1300" s="382">
        <f>I1300+J1300+K1300</f>
        <v>0</v>
      </c>
      <c r="M1300" s="12" t="str">
        <f t="shared" si="310"/>
        <v/>
      </c>
      <c r="N1300" s="13"/>
    </row>
    <row r="1301" spans="2:14" hidden="1">
      <c r="B1301" s="1433"/>
      <c r="C1301" s="1434"/>
      <c r="D1301" s="1435"/>
      <c r="E1301" s="269"/>
      <c r="F1301" s="269"/>
      <c r="G1301" s="269"/>
      <c r="H1301" s="269"/>
      <c r="I1301" s="269"/>
      <c r="J1301" s="269"/>
      <c r="K1301" s="269"/>
      <c r="L1301" s="270"/>
      <c r="M1301" s="12" t="str">
        <f t="shared" si="310"/>
        <v/>
      </c>
      <c r="N1301" s="13"/>
    </row>
    <row r="1302" spans="2:14" hidden="1">
      <c r="B1302" s="1436"/>
      <c r="C1302" s="111"/>
      <c r="D1302" s="1437"/>
      <c r="E1302" s="218"/>
      <c r="F1302" s="218"/>
      <c r="G1302" s="218"/>
      <c r="H1302" s="218"/>
      <c r="I1302" s="218"/>
      <c r="J1302" s="218"/>
      <c r="K1302" s="218"/>
      <c r="L1302" s="389"/>
      <c r="M1302" s="12" t="str">
        <f t="shared" si="310"/>
        <v/>
      </c>
      <c r="N1302" s="13"/>
    </row>
    <row r="1303" spans="2:14" hidden="1">
      <c r="B1303" s="1436"/>
      <c r="C1303" s="111"/>
      <c r="D1303" s="1437"/>
      <c r="E1303" s="218"/>
      <c r="F1303" s="218"/>
      <c r="G1303" s="218"/>
      <c r="H1303" s="218"/>
      <c r="I1303" s="218"/>
      <c r="J1303" s="218"/>
      <c r="K1303" s="218"/>
      <c r="L1303" s="389"/>
      <c r="M1303" s="12" t="str">
        <f t="shared" si="310"/>
        <v/>
      </c>
      <c r="N1303" s="13"/>
    </row>
    <row r="1304" spans="2:14" ht="16.8" thickBot="1">
      <c r="B1304" s="1463"/>
      <c r="C1304" s="393" t="s">
        <v>735</v>
      </c>
      <c r="D1304" s="1432">
        <f>+B1304</f>
        <v>0</v>
      </c>
      <c r="E1304" s="395">
        <f t="shared" ref="E1304:L1304" si="313">SUM(E1189,E1192,E1198,E1206,E1207,E1225,E1229,E1235,E1238,E1239,E1240,E1241,E1242,E1251,E1257,E1258,E1259,E1260,E1267,E1271,E1272,E1273,E1274,E1277,E1278,E1286,E1289,E1290,E1295)+E1300</f>
        <v>1485</v>
      </c>
      <c r="F1304" s="396">
        <f t="shared" si="313"/>
        <v>1485</v>
      </c>
      <c r="G1304" s="397">
        <f t="shared" si="313"/>
        <v>0</v>
      </c>
      <c r="H1304" s="398">
        <f t="shared" si="313"/>
        <v>0</v>
      </c>
      <c r="I1304" s="396">
        <f t="shared" si="313"/>
        <v>1485</v>
      </c>
      <c r="J1304" s="397">
        <f t="shared" si="313"/>
        <v>0</v>
      </c>
      <c r="K1304" s="398">
        <f t="shared" si="313"/>
        <v>0</v>
      </c>
      <c r="L1304" s="395">
        <f t="shared" si="313"/>
        <v>1485</v>
      </c>
      <c r="M1304" s="12">
        <f t="shared" si="310"/>
        <v>1</v>
      </c>
      <c r="N1304" s="73" t="str">
        <f>LEFT(C1186,1)</f>
        <v>3</v>
      </c>
    </row>
    <row r="1305" spans="2:14" ht="16.2" thickTop="1">
      <c r="B1305" s="79" t="s">
        <v>120</v>
      </c>
      <c r="C1305" s="1"/>
      <c r="L1305" s="6"/>
      <c r="M1305" s="7">
        <f>(IF($E1304&lt;&gt;0,$M$2,IF($L1304&lt;&gt;0,$M$2,"")))</f>
        <v>1</v>
      </c>
    </row>
    <row r="1306" spans="2:14">
      <c r="B1306" s="1367"/>
      <c r="C1306" s="1367"/>
      <c r="D1306" s="1368"/>
      <c r="E1306" s="1367"/>
      <c r="F1306" s="1367"/>
      <c r="G1306" s="1367"/>
      <c r="H1306" s="1367"/>
      <c r="I1306" s="1367"/>
      <c r="J1306" s="1367"/>
      <c r="K1306" s="1367"/>
      <c r="L1306" s="1369"/>
      <c r="M1306" s="7">
        <f>(IF($E1304&lt;&gt;0,$M$2,IF($L1304&lt;&gt;0,$M$2,"")))</f>
        <v>1</v>
      </c>
    </row>
    <row r="1307" spans="2:14" ht="18" hidden="1">
      <c r="B1307" s="65"/>
      <c r="C1307" s="65"/>
      <c r="D1307" s="65"/>
      <c r="E1307" s="65"/>
      <c r="F1307" s="65"/>
      <c r="G1307" s="65"/>
      <c r="H1307" s="65"/>
      <c r="I1307" s="65"/>
      <c r="J1307" s="65"/>
      <c r="K1307" s="65"/>
      <c r="L1307" s="77"/>
      <c r="M1307" s="74" t="str">
        <f>(IF(E1302&lt;&gt;0,$G$2,IF(L1302&lt;&gt;0,$G$2,"")))</f>
        <v/>
      </c>
    </row>
    <row r="1308" spans="2:14" ht="18" hidden="1">
      <c r="B1308" s="65"/>
      <c r="C1308" s="65"/>
      <c r="D1308" s="65"/>
      <c r="E1308" s="65"/>
      <c r="F1308" s="65"/>
      <c r="G1308" s="65"/>
      <c r="H1308" s="65"/>
      <c r="I1308" s="65"/>
      <c r="J1308" s="65"/>
      <c r="K1308" s="65"/>
      <c r="L1308" s="77"/>
      <c r="M1308" s="74" t="str">
        <f>(IF(E1303&lt;&gt;0,$G$2,IF(L1303&lt;&gt;0,$G$2,"")))</f>
        <v/>
      </c>
    </row>
    <row r="1309" spans="2:14">
      <c r="B1309" s="6"/>
      <c r="C1309" s="6"/>
      <c r="D1309" s="521"/>
      <c r="E1309" s="38"/>
      <c r="F1309" s="38"/>
      <c r="G1309" s="38"/>
      <c r="H1309" s="38"/>
      <c r="I1309" s="38"/>
      <c r="J1309" s="38"/>
      <c r="K1309" s="38"/>
      <c r="L1309" s="38"/>
      <c r="M1309" s="7">
        <f>(IF($E1442&lt;&gt;0,$M$2,IF($L1442&lt;&gt;0,$M$2,"")))</f>
        <v>1</v>
      </c>
    </row>
    <row r="1310" spans="2:14">
      <c r="B1310" s="6"/>
      <c r="C1310" s="1365"/>
      <c r="D1310" s="1366"/>
      <c r="E1310" s="38"/>
      <c r="F1310" s="38"/>
      <c r="G1310" s="38"/>
      <c r="H1310" s="38"/>
      <c r="I1310" s="38"/>
      <c r="J1310" s="38"/>
      <c r="K1310" s="38"/>
      <c r="L1310" s="38"/>
      <c r="M1310" s="7">
        <f>(IF($E1442&lt;&gt;0,$M$2,IF($L1442&lt;&gt;0,$M$2,"")))</f>
        <v>1</v>
      </c>
    </row>
    <row r="1311" spans="2:14">
      <c r="B1311" s="1749" t="str">
        <f>$B$7</f>
        <v>ОТЧЕТНИ ДАННИ ПО ЕБК ЗА ИЗПЪЛНЕНИЕТО НА БЮДЖЕТА</v>
      </c>
      <c r="C1311" s="1750"/>
      <c r="D1311" s="1750"/>
      <c r="E1311" s="242"/>
      <c r="F1311" s="242"/>
      <c r="G1311" s="237"/>
      <c r="H1311" s="237"/>
      <c r="I1311" s="237"/>
      <c r="J1311" s="237"/>
      <c r="K1311" s="237"/>
      <c r="L1311" s="237"/>
      <c r="M1311" s="7">
        <f>(IF($E1442&lt;&gt;0,$M$2,IF($L1442&lt;&gt;0,$M$2,"")))</f>
        <v>1</v>
      </c>
    </row>
    <row r="1312" spans="2:14">
      <c r="B1312" s="228"/>
      <c r="C1312" s="391"/>
      <c r="D1312" s="400"/>
      <c r="E1312" s="406" t="s">
        <v>460</v>
      </c>
      <c r="F1312" s="406" t="s">
        <v>829</v>
      </c>
      <c r="G1312" s="237"/>
      <c r="H1312" s="1362" t="s">
        <v>1246</v>
      </c>
      <c r="I1312" s="1363"/>
      <c r="J1312" s="1364"/>
      <c r="K1312" s="237"/>
      <c r="L1312" s="237"/>
      <c r="M1312" s="7">
        <f>(IF($E1442&lt;&gt;0,$M$2,IF($L1442&lt;&gt;0,$M$2,"")))</f>
        <v>1</v>
      </c>
    </row>
    <row r="1313" spans="2:14" ht="17.399999999999999">
      <c r="B1313" s="1751" t="str">
        <f>$B$9</f>
        <v>ДГ КАЛИНКА КВ.РУДНИК</v>
      </c>
      <c r="C1313" s="1752"/>
      <c r="D1313" s="1753"/>
      <c r="E1313" s="115">
        <f>$E$9</f>
        <v>44197</v>
      </c>
      <c r="F1313" s="226">
        <f>$F$9</f>
        <v>44561</v>
      </c>
      <c r="G1313" s="237"/>
      <c r="H1313" s="237"/>
      <c r="I1313" s="237"/>
      <c r="J1313" s="237"/>
      <c r="K1313" s="237"/>
      <c r="L1313" s="237"/>
      <c r="M1313" s="7">
        <f>(IF($E1442&lt;&gt;0,$M$2,IF($L1442&lt;&gt;0,$M$2,"")))</f>
        <v>1</v>
      </c>
    </row>
    <row r="1314" spans="2:14">
      <c r="B1314" s="227" t="str">
        <f>$B$10</f>
        <v>(наименование на разпоредителя с бюджет)</v>
      </c>
      <c r="C1314" s="228"/>
      <c r="D1314" s="229"/>
      <c r="E1314" s="237"/>
      <c r="F1314" s="237"/>
      <c r="G1314" s="237"/>
      <c r="H1314" s="237"/>
      <c r="I1314" s="237"/>
      <c r="J1314" s="237"/>
      <c r="K1314" s="237"/>
      <c r="L1314" s="237"/>
      <c r="M1314" s="7">
        <f>(IF($E1442&lt;&gt;0,$M$2,IF($L1442&lt;&gt;0,$M$2,"")))</f>
        <v>1</v>
      </c>
    </row>
    <row r="1315" spans="2:14">
      <c r="B1315" s="227"/>
      <c r="C1315" s="228"/>
      <c r="D1315" s="229"/>
      <c r="E1315" s="237"/>
      <c r="F1315" s="237"/>
      <c r="G1315" s="237"/>
      <c r="H1315" s="237"/>
      <c r="I1315" s="237"/>
      <c r="J1315" s="237"/>
      <c r="K1315" s="237"/>
      <c r="L1315" s="237"/>
      <c r="M1315" s="7">
        <f>(IF($E1442&lt;&gt;0,$M$2,IF($L1442&lt;&gt;0,$M$2,"")))</f>
        <v>1</v>
      </c>
    </row>
    <row r="1316" spans="2:14" ht="18">
      <c r="B1316" s="1754" t="str">
        <f>$B$12</f>
        <v xml:space="preserve">Бургас </v>
      </c>
      <c r="C1316" s="1755"/>
      <c r="D1316" s="1756"/>
      <c r="E1316" s="410" t="s">
        <v>884</v>
      </c>
      <c r="F1316" s="1360" t="str">
        <f>$F$12</f>
        <v>5202</v>
      </c>
      <c r="G1316" s="237"/>
      <c r="H1316" s="237"/>
      <c r="I1316" s="237"/>
      <c r="J1316" s="237"/>
      <c r="K1316" s="237"/>
      <c r="L1316" s="237"/>
      <c r="M1316" s="7">
        <f>(IF($E1442&lt;&gt;0,$M$2,IF($L1442&lt;&gt;0,$M$2,"")))</f>
        <v>1</v>
      </c>
    </row>
    <row r="1317" spans="2:14">
      <c r="B1317" s="233" t="str">
        <f>$B$13</f>
        <v>(наименование на първостепенния разпоредител с бюджет)</v>
      </c>
      <c r="C1317" s="228"/>
      <c r="D1317" s="229"/>
      <c r="E1317" s="1361"/>
      <c r="F1317" s="242"/>
      <c r="G1317" s="237"/>
      <c r="H1317" s="237"/>
      <c r="I1317" s="237"/>
      <c r="J1317" s="237"/>
      <c r="K1317" s="237"/>
      <c r="L1317" s="237"/>
      <c r="M1317" s="7">
        <f>(IF($E1442&lt;&gt;0,$M$2,IF($L1442&lt;&gt;0,$M$2,"")))</f>
        <v>1</v>
      </c>
    </row>
    <row r="1318" spans="2:14" ht="18">
      <c r="B1318" s="236"/>
      <c r="C1318" s="237"/>
      <c r="D1318" s="124" t="s">
        <v>885</v>
      </c>
      <c r="E1318" s="238">
        <f>$E$15</f>
        <v>0</v>
      </c>
      <c r="F1318" s="414" t="str">
        <f>$F$15</f>
        <v>БЮДЖЕТ</v>
      </c>
      <c r="G1318" s="218"/>
      <c r="H1318" s="218"/>
      <c r="I1318" s="218"/>
      <c r="J1318" s="218"/>
      <c r="K1318" s="218"/>
      <c r="L1318" s="218"/>
      <c r="M1318" s="7">
        <f>(IF($E1442&lt;&gt;0,$M$2,IF($L1442&lt;&gt;0,$M$2,"")))</f>
        <v>1</v>
      </c>
    </row>
    <row r="1319" spans="2:14" ht="16.2" thickBot="1">
      <c r="B1319" s="228"/>
      <c r="C1319" s="391"/>
      <c r="D1319" s="400"/>
      <c r="E1319" s="237"/>
      <c r="F1319" s="409"/>
      <c r="G1319" s="409"/>
      <c r="H1319" s="409"/>
      <c r="I1319" s="409"/>
      <c r="J1319" s="409"/>
      <c r="K1319" s="409"/>
      <c r="L1319" s="1377" t="s">
        <v>461</v>
      </c>
      <c r="M1319" s="7">
        <f>(IF($E1442&lt;&gt;0,$M$2,IF($L1442&lt;&gt;0,$M$2,"")))</f>
        <v>1</v>
      </c>
    </row>
    <row r="1320" spans="2:14" ht="17.399999999999999">
      <c r="B1320" s="247"/>
      <c r="C1320" s="248"/>
      <c r="D1320" s="249" t="s">
        <v>707</v>
      </c>
      <c r="E1320" s="1757" t="s">
        <v>2071</v>
      </c>
      <c r="F1320" s="1758"/>
      <c r="G1320" s="1758"/>
      <c r="H1320" s="1759"/>
      <c r="I1320" s="1760" t="s">
        <v>2072</v>
      </c>
      <c r="J1320" s="1761"/>
      <c r="K1320" s="1761"/>
      <c r="L1320" s="1762"/>
      <c r="M1320" s="7">
        <f>(IF($E1442&lt;&gt;0,$M$2,IF($L1442&lt;&gt;0,$M$2,"")))</f>
        <v>1</v>
      </c>
    </row>
    <row r="1321" spans="2:14" ht="47.4" thickBot="1">
      <c r="B1321" s="250" t="s">
        <v>62</v>
      </c>
      <c r="C1321" s="251" t="s">
        <v>462</v>
      </c>
      <c r="D1321" s="252" t="s">
        <v>708</v>
      </c>
      <c r="E1321" s="1403" t="str">
        <f>$E$20</f>
        <v>Уточнен план                Общо</v>
      </c>
      <c r="F1321" s="1407" t="str">
        <f>$F$20</f>
        <v>държавни дейности</v>
      </c>
      <c r="G1321" s="1408" t="str">
        <f>$G$20</f>
        <v>местни дейности</v>
      </c>
      <c r="H1321" s="1409" t="str">
        <f>$H$20</f>
        <v>дофинансиране</v>
      </c>
      <c r="I1321" s="253" t="str">
        <f>$I$20</f>
        <v>държавни дейности -ОТЧЕТ</v>
      </c>
      <c r="J1321" s="254" t="str">
        <f>$J$20</f>
        <v>местни дейности - ОТЧЕТ</v>
      </c>
      <c r="K1321" s="255" t="str">
        <f>$K$20</f>
        <v>дофинансиране - ОТЧЕТ</v>
      </c>
      <c r="L1321" s="1630" t="str">
        <f>$L$20</f>
        <v>ОТЧЕТ                                    ОБЩО</v>
      </c>
      <c r="M1321" s="7">
        <f>(IF($E1442&lt;&gt;0,$M$2,IF($L1442&lt;&gt;0,$M$2,"")))</f>
        <v>1</v>
      </c>
    </row>
    <row r="1322" spans="2:14" ht="18">
      <c r="B1322" s="258"/>
      <c r="C1322" s="259"/>
      <c r="D1322" s="260" t="s">
        <v>737</v>
      </c>
      <c r="E1322" s="1454" t="str">
        <f>$E$21</f>
        <v>(1)</v>
      </c>
      <c r="F1322" s="143" t="str">
        <f>$F$21</f>
        <v>(2)</v>
      </c>
      <c r="G1322" s="144" t="str">
        <f>$G$21</f>
        <v>(3)</v>
      </c>
      <c r="H1322" s="145" t="str">
        <f>$H$21</f>
        <v>(4)</v>
      </c>
      <c r="I1322" s="261" t="str">
        <f>$I$21</f>
        <v>(5)</v>
      </c>
      <c r="J1322" s="262" t="str">
        <f>$J$21</f>
        <v>(6)</v>
      </c>
      <c r="K1322" s="263" t="str">
        <f>$K$21</f>
        <v>(7)</v>
      </c>
      <c r="L1322" s="264" t="str">
        <f>$L$21</f>
        <v>(8)</v>
      </c>
      <c r="M1322" s="7">
        <f>(IF($E1442&lt;&gt;0,$M$2,IF($L1442&lt;&gt;0,$M$2,"")))</f>
        <v>1</v>
      </c>
    </row>
    <row r="1323" spans="2:14">
      <c r="B1323" s="1451"/>
      <c r="C1323" s="1597" t="e">
        <f>VLOOKUP(D1323,OP_LIST2,2,FALSE)</f>
        <v>#N/A</v>
      </c>
      <c r="D1323" s="1457"/>
      <c r="E1323" s="389"/>
      <c r="F1323" s="1441"/>
      <c r="G1323" s="1442"/>
      <c r="H1323" s="1443"/>
      <c r="I1323" s="1441"/>
      <c r="J1323" s="1442"/>
      <c r="K1323" s="1443"/>
      <c r="L1323" s="1440"/>
      <c r="M1323" s="7">
        <f>(IF($E1442&lt;&gt;0,$M$2,IF($L1442&lt;&gt;0,$M$2,"")))</f>
        <v>1</v>
      </c>
    </row>
    <row r="1324" spans="2:14">
      <c r="B1324" s="1668" t="s">
        <v>2070</v>
      </c>
      <c r="C1324" s="1458">
        <f>VLOOKUP(D1325,EBK_DEIN2,2,FALSE)</f>
        <v>3389</v>
      </c>
      <c r="D1324" s="1457" t="s">
        <v>786</v>
      </c>
      <c r="E1324" s="389"/>
      <c r="F1324" s="1444"/>
      <c r="G1324" s="1445"/>
      <c r="H1324" s="1446"/>
      <c r="I1324" s="1444"/>
      <c r="J1324" s="1445"/>
      <c r="K1324" s="1446"/>
      <c r="L1324" s="1440"/>
      <c r="M1324" s="7">
        <f>(IF($E1442&lt;&gt;0,$M$2,IF($L1442&lt;&gt;0,$M$2,"")))</f>
        <v>1</v>
      </c>
    </row>
    <row r="1325" spans="2:14">
      <c r="B1325" s="1450"/>
      <c r="C1325" s="1586">
        <f>+C1324</f>
        <v>3389</v>
      </c>
      <c r="D1325" s="1452" t="s">
        <v>1</v>
      </c>
      <c r="E1325" s="389"/>
      <c r="F1325" s="1444"/>
      <c r="G1325" s="1445"/>
      <c r="H1325" s="1446"/>
      <c r="I1325" s="1444"/>
      <c r="J1325" s="1445"/>
      <c r="K1325" s="1446"/>
      <c r="L1325" s="1440"/>
      <c r="M1325" s="7">
        <f>(IF($E1442&lt;&gt;0,$M$2,IF($L1442&lt;&gt;0,$M$2,"")))</f>
        <v>1</v>
      </c>
    </row>
    <row r="1326" spans="2:14">
      <c r="B1326" s="1455"/>
      <c r="C1326" s="1453"/>
      <c r="D1326" s="1456" t="s">
        <v>709</v>
      </c>
      <c r="E1326" s="389"/>
      <c r="F1326" s="1447"/>
      <c r="G1326" s="1448"/>
      <c r="H1326" s="1449"/>
      <c r="I1326" s="1447"/>
      <c r="J1326" s="1448"/>
      <c r="K1326" s="1449"/>
      <c r="L1326" s="1440"/>
      <c r="M1326" s="7">
        <f>(IF($E1442&lt;&gt;0,$M$2,IF($L1442&lt;&gt;0,$M$2,"")))</f>
        <v>1</v>
      </c>
    </row>
    <row r="1327" spans="2:14">
      <c r="B1327" s="272">
        <v>100</v>
      </c>
      <c r="C1327" s="1765" t="s">
        <v>738</v>
      </c>
      <c r="D1327" s="1766"/>
      <c r="E1327" s="273">
        <f t="shared" ref="E1327:L1327" si="314">SUM(E1328:E1329)</f>
        <v>7734</v>
      </c>
      <c r="F1327" s="274">
        <f t="shared" si="314"/>
        <v>7734</v>
      </c>
      <c r="G1327" s="275">
        <f t="shared" si="314"/>
        <v>0</v>
      </c>
      <c r="H1327" s="276">
        <f t="shared" si="314"/>
        <v>0</v>
      </c>
      <c r="I1327" s="274">
        <f t="shared" si="314"/>
        <v>7734</v>
      </c>
      <c r="J1327" s="275">
        <f t="shared" si="314"/>
        <v>0</v>
      </c>
      <c r="K1327" s="276">
        <f t="shared" si="314"/>
        <v>0</v>
      </c>
      <c r="L1327" s="273">
        <f t="shared" si="314"/>
        <v>7734</v>
      </c>
      <c r="M1327" s="12">
        <f t="shared" ref="M1327:M1358" si="315">(IF($E1327&lt;&gt;0,$M$2,IF($L1327&lt;&gt;0,$M$2,"")))</f>
        <v>1</v>
      </c>
      <c r="N1327" s="13"/>
    </row>
    <row r="1328" spans="2:14" ht="16.2">
      <c r="B1328" s="278"/>
      <c r="C1328" s="279">
        <v>101</v>
      </c>
      <c r="D1328" s="280" t="s">
        <v>739</v>
      </c>
      <c r="E1328" s="281">
        <f>F1328+G1328+H1328</f>
        <v>7734</v>
      </c>
      <c r="F1328" s="152">
        <v>7734</v>
      </c>
      <c r="G1328" s="153"/>
      <c r="H1328" s="1418"/>
      <c r="I1328" s="152">
        <v>7734</v>
      </c>
      <c r="J1328" s="153"/>
      <c r="K1328" s="1418"/>
      <c r="L1328" s="281">
        <f>I1328+J1328+K1328</f>
        <v>7734</v>
      </c>
      <c r="M1328" s="12">
        <f t="shared" si="315"/>
        <v>1</v>
      </c>
      <c r="N1328" s="13"/>
    </row>
    <row r="1329" spans="2:14" ht="16.2" hidden="1">
      <c r="B1329" s="278"/>
      <c r="C1329" s="285">
        <v>102</v>
      </c>
      <c r="D1329" s="286" t="s">
        <v>740</v>
      </c>
      <c r="E1329" s="287">
        <f>F1329+G1329+H1329</f>
        <v>0</v>
      </c>
      <c r="F1329" s="173"/>
      <c r="G1329" s="174"/>
      <c r="H1329" s="1421"/>
      <c r="I1329" s="173"/>
      <c r="J1329" s="174"/>
      <c r="K1329" s="1421"/>
      <c r="L1329" s="287">
        <f>I1329+J1329+K1329</f>
        <v>0</v>
      </c>
      <c r="M1329" s="12" t="str">
        <f t="shared" si="315"/>
        <v/>
      </c>
      <c r="N1329" s="13"/>
    </row>
    <row r="1330" spans="2:14">
      <c r="B1330" s="272">
        <v>200</v>
      </c>
      <c r="C1330" s="1767" t="s">
        <v>741</v>
      </c>
      <c r="D1330" s="1768"/>
      <c r="E1330" s="273">
        <f t="shared" ref="E1330:L1330" si="316">SUM(E1331:E1335)</f>
        <v>300</v>
      </c>
      <c r="F1330" s="274">
        <f t="shared" si="316"/>
        <v>300</v>
      </c>
      <c r="G1330" s="275">
        <f t="shared" si="316"/>
        <v>0</v>
      </c>
      <c r="H1330" s="276">
        <f t="shared" si="316"/>
        <v>0</v>
      </c>
      <c r="I1330" s="274">
        <f t="shared" si="316"/>
        <v>300</v>
      </c>
      <c r="J1330" s="275">
        <f t="shared" si="316"/>
        <v>0</v>
      </c>
      <c r="K1330" s="276">
        <f t="shared" si="316"/>
        <v>0</v>
      </c>
      <c r="L1330" s="273">
        <f t="shared" si="316"/>
        <v>300</v>
      </c>
      <c r="M1330" s="12">
        <f t="shared" si="315"/>
        <v>1</v>
      </c>
      <c r="N1330" s="13"/>
    </row>
    <row r="1331" spans="2:14" ht="16.2" hidden="1">
      <c r="B1331" s="291"/>
      <c r="C1331" s="279">
        <v>201</v>
      </c>
      <c r="D1331" s="280" t="s">
        <v>742</v>
      </c>
      <c r="E1331" s="281">
        <f>F1331+G1331+H1331</f>
        <v>0</v>
      </c>
      <c r="F1331" s="152"/>
      <c r="G1331" s="153"/>
      <c r="H1331" s="1418"/>
      <c r="I1331" s="152"/>
      <c r="J1331" s="153"/>
      <c r="K1331" s="1418"/>
      <c r="L1331" s="281">
        <f>I1331+J1331+K1331</f>
        <v>0</v>
      </c>
      <c r="M1331" s="12" t="str">
        <f t="shared" si="315"/>
        <v/>
      </c>
      <c r="N1331" s="13"/>
    </row>
    <row r="1332" spans="2:14" ht="16.2" hidden="1">
      <c r="B1332" s="292"/>
      <c r="C1332" s="293">
        <v>202</v>
      </c>
      <c r="D1332" s="294" t="s">
        <v>743</v>
      </c>
      <c r="E1332" s="295">
        <f>F1332+G1332+H1332</f>
        <v>0</v>
      </c>
      <c r="F1332" s="158"/>
      <c r="G1332" s="159"/>
      <c r="H1332" s="1420"/>
      <c r="I1332" s="158"/>
      <c r="J1332" s="159"/>
      <c r="K1332" s="1420"/>
      <c r="L1332" s="295">
        <f>I1332+J1332+K1332</f>
        <v>0</v>
      </c>
      <c r="M1332" s="12" t="str">
        <f t="shared" si="315"/>
        <v/>
      </c>
      <c r="N1332" s="13"/>
    </row>
    <row r="1333" spans="2:14" ht="16.2">
      <c r="B1333" s="299"/>
      <c r="C1333" s="293">
        <v>205</v>
      </c>
      <c r="D1333" s="294" t="s">
        <v>590</v>
      </c>
      <c r="E1333" s="295">
        <f>F1333+G1333+H1333</f>
        <v>300</v>
      </c>
      <c r="F1333" s="158">
        <v>300</v>
      </c>
      <c r="G1333" s="159"/>
      <c r="H1333" s="1420"/>
      <c r="I1333" s="158">
        <v>300</v>
      </c>
      <c r="J1333" s="159"/>
      <c r="K1333" s="1420"/>
      <c r="L1333" s="295">
        <f>I1333+J1333+K1333</f>
        <v>300</v>
      </c>
      <c r="M1333" s="12">
        <f t="shared" si="315"/>
        <v>1</v>
      </c>
      <c r="N1333" s="13"/>
    </row>
    <row r="1334" spans="2:14" ht="16.2" hidden="1">
      <c r="B1334" s="299"/>
      <c r="C1334" s="293">
        <v>208</v>
      </c>
      <c r="D1334" s="300" t="s">
        <v>591</v>
      </c>
      <c r="E1334" s="295">
        <f>F1334+G1334+H1334</f>
        <v>0</v>
      </c>
      <c r="F1334" s="158"/>
      <c r="G1334" s="159"/>
      <c r="H1334" s="1420"/>
      <c r="I1334" s="158"/>
      <c r="J1334" s="159"/>
      <c r="K1334" s="1420"/>
      <c r="L1334" s="295">
        <f>I1334+J1334+K1334</f>
        <v>0</v>
      </c>
      <c r="M1334" s="12" t="str">
        <f t="shared" si="315"/>
        <v/>
      </c>
      <c r="N1334" s="13"/>
    </row>
    <row r="1335" spans="2:14" ht="16.2" hidden="1">
      <c r="B1335" s="291"/>
      <c r="C1335" s="285">
        <v>209</v>
      </c>
      <c r="D1335" s="301" t="s">
        <v>592</v>
      </c>
      <c r="E1335" s="287">
        <f>F1335+G1335+H1335</f>
        <v>0</v>
      </c>
      <c r="F1335" s="173"/>
      <c r="G1335" s="174"/>
      <c r="H1335" s="1421"/>
      <c r="I1335" s="173"/>
      <c r="J1335" s="174"/>
      <c r="K1335" s="1421"/>
      <c r="L1335" s="287">
        <f>I1335+J1335+K1335</f>
        <v>0</v>
      </c>
      <c r="M1335" s="12" t="str">
        <f t="shared" si="315"/>
        <v/>
      </c>
      <c r="N1335" s="13"/>
    </row>
    <row r="1336" spans="2:14">
      <c r="B1336" s="272">
        <v>500</v>
      </c>
      <c r="C1336" s="1769" t="s">
        <v>191</v>
      </c>
      <c r="D1336" s="1770"/>
      <c r="E1336" s="273">
        <f t="shared" ref="E1336:L1336" si="317">SUM(E1337:E1343)</f>
        <v>2880</v>
      </c>
      <c r="F1336" s="274">
        <f t="shared" si="317"/>
        <v>2880</v>
      </c>
      <c r="G1336" s="275">
        <f t="shared" si="317"/>
        <v>0</v>
      </c>
      <c r="H1336" s="276">
        <f t="shared" si="317"/>
        <v>0</v>
      </c>
      <c r="I1336" s="274">
        <f t="shared" si="317"/>
        <v>2880</v>
      </c>
      <c r="J1336" s="275">
        <f t="shared" si="317"/>
        <v>0</v>
      </c>
      <c r="K1336" s="276">
        <f t="shared" si="317"/>
        <v>0</v>
      </c>
      <c r="L1336" s="273">
        <f t="shared" si="317"/>
        <v>2880</v>
      </c>
      <c r="M1336" s="12">
        <f t="shared" si="315"/>
        <v>1</v>
      </c>
      <c r="N1336" s="13"/>
    </row>
    <row r="1337" spans="2:14" ht="16.2">
      <c r="B1337" s="291"/>
      <c r="C1337" s="302">
        <v>551</v>
      </c>
      <c r="D1337" s="303" t="s">
        <v>192</v>
      </c>
      <c r="E1337" s="281">
        <f t="shared" ref="E1337:E1344" si="318">F1337+G1337+H1337</f>
        <v>1728</v>
      </c>
      <c r="F1337" s="152">
        <v>1728</v>
      </c>
      <c r="G1337" s="153"/>
      <c r="H1337" s="1418"/>
      <c r="I1337" s="152">
        <v>1728</v>
      </c>
      <c r="J1337" s="153"/>
      <c r="K1337" s="1418"/>
      <c r="L1337" s="281">
        <f t="shared" ref="L1337:L1344" si="319">I1337+J1337+K1337</f>
        <v>1728</v>
      </c>
      <c r="M1337" s="12">
        <f t="shared" si="315"/>
        <v>1</v>
      </c>
      <c r="N1337" s="13"/>
    </row>
    <row r="1338" spans="2:14" ht="16.2" hidden="1">
      <c r="B1338" s="291"/>
      <c r="C1338" s="304">
        <v>552</v>
      </c>
      <c r="D1338" s="305" t="s">
        <v>903</v>
      </c>
      <c r="E1338" s="295">
        <f t="shared" si="318"/>
        <v>0</v>
      </c>
      <c r="F1338" s="158"/>
      <c r="G1338" s="159"/>
      <c r="H1338" s="1420"/>
      <c r="I1338" s="158"/>
      <c r="J1338" s="159"/>
      <c r="K1338" s="1420"/>
      <c r="L1338" s="295">
        <f t="shared" si="319"/>
        <v>0</v>
      </c>
      <c r="M1338" s="12" t="str">
        <f t="shared" si="315"/>
        <v/>
      </c>
      <c r="N1338" s="13"/>
    </row>
    <row r="1339" spans="2:14" ht="16.2" hidden="1">
      <c r="B1339" s="306"/>
      <c r="C1339" s="304">
        <v>558</v>
      </c>
      <c r="D1339" s="307" t="s">
        <v>865</v>
      </c>
      <c r="E1339" s="295">
        <f t="shared" si="318"/>
        <v>0</v>
      </c>
      <c r="F1339" s="488">
        <v>0</v>
      </c>
      <c r="G1339" s="489">
        <v>0</v>
      </c>
      <c r="H1339" s="160">
        <v>0</v>
      </c>
      <c r="I1339" s="488">
        <v>0</v>
      </c>
      <c r="J1339" s="489">
        <v>0</v>
      </c>
      <c r="K1339" s="160">
        <v>0</v>
      </c>
      <c r="L1339" s="295">
        <f t="shared" si="319"/>
        <v>0</v>
      </c>
      <c r="M1339" s="12" t="str">
        <f t="shared" si="315"/>
        <v/>
      </c>
      <c r="N1339" s="13"/>
    </row>
    <row r="1340" spans="2:14" ht="16.2">
      <c r="B1340" s="306"/>
      <c r="C1340" s="304">
        <v>560</v>
      </c>
      <c r="D1340" s="307" t="s">
        <v>193</v>
      </c>
      <c r="E1340" s="295">
        <f t="shared" si="318"/>
        <v>732</v>
      </c>
      <c r="F1340" s="158">
        <v>732</v>
      </c>
      <c r="G1340" s="159"/>
      <c r="H1340" s="1420"/>
      <c r="I1340" s="158">
        <v>732</v>
      </c>
      <c r="J1340" s="159"/>
      <c r="K1340" s="1420"/>
      <c r="L1340" s="295">
        <f t="shared" si="319"/>
        <v>732</v>
      </c>
      <c r="M1340" s="12">
        <f t="shared" si="315"/>
        <v>1</v>
      </c>
      <c r="N1340" s="13"/>
    </row>
    <row r="1341" spans="2:14" ht="16.2">
      <c r="B1341" s="306"/>
      <c r="C1341" s="304">
        <v>580</v>
      </c>
      <c r="D1341" s="305" t="s">
        <v>194</v>
      </c>
      <c r="E1341" s="295">
        <f t="shared" si="318"/>
        <v>420</v>
      </c>
      <c r="F1341" s="158">
        <v>420</v>
      </c>
      <c r="G1341" s="159"/>
      <c r="H1341" s="1420"/>
      <c r="I1341" s="158">
        <v>420</v>
      </c>
      <c r="J1341" s="159"/>
      <c r="K1341" s="1420"/>
      <c r="L1341" s="295">
        <f t="shared" si="319"/>
        <v>420</v>
      </c>
      <c r="M1341" s="12">
        <f t="shared" si="315"/>
        <v>1</v>
      </c>
      <c r="N1341" s="13"/>
    </row>
    <row r="1342" spans="2:14" hidden="1">
      <c r="B1342" s="291"/>
      <c r="C1342" s="304">
        <v>588</v>
      </c>
      <c r="D1342" s="305" t="s">
        <v>867</v>
      </c>
      <c r="E1342" s="295">
        <f t="shared" si="318"/>
        <v>0</v>
      </c>
      <c r="F1342" s="488">
        <v>0</v>
      </c>
      <c r="G1342" s="489">
        <v>0</v>
      </c>
      <c r="H1342" s="160">
        <v>0</v>
      </c>
      <c r="I1342" s="488">
        <v>0</v>
      </c>
      <c r="J1342" s="489">
        <v>0</v>
      </c>
      <c r="K1342" s="160">
        <v>0</v>
      </c>
      <c r="L1342" s="295">
        <f t="shared" si="319"/>
        <v>0</v>
      </c>
      <c r="M1342" s="12" t="str">
        <f t="shared" si="315"/>
        <v/>
      </c>
      <c r="N1342" s="13"/>
    </row>
    <row r="1343" spans="2:14" ht="31.8" hidden="1">
      <c r="B1343" s="291"/>
      <c r="C1343" s="308">
        <v>590</v>
      </c>
      <c r="D1343" s="309" t="s">
        <v>195</v>
      </c>
      <c r="E1343" s="287">
        <f t="shared" si="318"/>
        <v>0</v>
      </c>
      <c r="F1343" s="173"/>
      <c r="G1343" s="174"/>
      <c r="H1343" s="1421"/>
      <c r="I1343" s="173"/>
      <c r="J1343" s="174"/>
      <c r="K1343" s="1421"/>
      <c r="L1343" s="287">
        <f t="shared" si="319"/>
        <v>0</v>
      </c>
      <c r="M1343" s="12" t="str">
        <f t="shared" si="315"/>
        <v/>
      </c>
      <c r="N1343" s="13"/>
    </row>
    <row r="1344" spans="2:14" hidden="1">
      <c r="B1344" s="272">
        <v>800</v>
      </c>
      <c r="C1344" s="1771" t="s">
        <v>196</v>
      </c>
      <c r="D1344" s="1772"/>
      <c r="E1344" s="310">
        <f t="shared" si="318"/>
        <v>0</v>
      </c>
      <c r="F1344" s="1422"/>
      <c r="G1344" s="1423"/>
      <c r="H1344" s="1424"/>
      <c r="I1344" s="1422"/>
      <c r="J1344" s="1423"/>
      <c r="K1344" s="1424"/>
      <c r="L1344" s="310">
        <f t="shared" si="319"/>
        <v>0</v>
      </c>
      <c r="M1344" s="12" t="str">
        <f t="shared" si="315"/>
        <v/>
      </c>
      <c r="N1344" s="13"/>
    </row>
    <row r="1345" spans="2:14">
      <c r="B1345" s="272">
        <v>1000</v>
      </c>
      <c r="C1345" s="1767" t="s">
        <v>197</v>
      </c>
      <c r="D1345" s="1768"/>
      <c r="E1345" s="310">
        <f t="shared" ref="E1345:L1345" si="320">SUM(E1346:E1362)</f>
        <v>20000</v>
      </c>
      <c r="F1345" s="274">
        <f t="shared" si="320"/>
        <v>20000</v>
      </c>
      <c r="G1345" s="275">
        <f t="shared" si="320"/>
        <v>0</v>
      </c>
      <c r="H1345" s="276">
        <f t="shared" si="320"/>
        <v>0</v>
      </c>
      <c r="I1345" s="274">
        <f t="shared" si="320"/>
        <v>0</v>
      </c>
      <c r="J1345" s="275">
        <f t="shared" si="320"/>
        <v>0</v>
      </c>
      <c r="K1345" s="276">
        <f t="shared" si="320"/>
        <v>0</v>
      </c>
      <c r="L1345" s="310">
        <f t="shared" si="320"/>
        <v>0</v>
      </c>
      <c r="M1345" s="12">
        <f t="shared" si="315"/>
        <v>1</v>
      </c>
      <c r="N1345" s="13"/>
    </row>
    <row r="1346" spans="2:14" hidden="1">
      <c r="B1346" s="292"/>
      <c r="C1346" s="279">
        <v>1011</v>
      </c>
      <c r="D1346" s="311" t="s">
        <v>198</v>
      </c>
      <c r="E1346" s="281">
        <f t="shared" ref="E1346:E1362" si="321">F1346+G1346+H1346</f>
        <v>0</v>
      </c>
      <c r="F1346" s="152"/>
      <c r="G1346" s="153"/>
      <c r="H1346" s="1418"/>
      <c r="I1346" s="152"/>
      <c r="J1346" s="153"/>
      <c r="K1346" s="1418"/>
      <c r="L1346" s="281">
        <f t="shared" ref="L1346:L1362" si="322">I1346+J1346+K1346</f>
        <v>0</v>
      </c>
      <c r="M1346" s="12" t="str">
        <f t="shared" si="315"/>
        <v/>
      </c>
      <c r="N1346" s="13"/>
    </row>
    <row r="1347" spans="2:14" hidden="1">
      <c r="B1347" s="292"/>
      <c r="C1347" s="293">
        <v>1012</v>
      </c>
      <c r="D1347" s="294" t="s">
        <v>199</v>
      </c>
      <c r="E1347" s="295">
        <f t="shared" si="321"/>
        <v>0</v>
      </c>
      <c r="F1347" s="158"/>
      <c r="G1347" s="159"/>
      <c r="H1347" s="1420"/>
      <c r="I1347" s="158"/>
      <c r="J1347" s="159"/>
      <c r="K1347" s="1420"/>
      <c r="L1347" s="295">
        <f t="shared" si="322"/>
        <v>0</v>
      </c>
      <c r="M1347" s="12" t="str">
        <f t="shared" si="315"/>
        <v/>
      </c>
      <c r="N1347" s="13"/>
    </row>
    <row r="1348" spans="2:14" hidden="1">
      <c r="B1348" s="292"/>
      <c r="C1348" s="293">
        <v>1013</v>
      </c>
      <c r="D1348" s="294" t="s">
        <v>200</v>
      </c>
      <c r="E1348" s="295">
        <f t="shared" si="321"/>
        <v>0</v>
      </c>
      <c r="F1348" s="158"/>
      <c r="G1348" s="159"/>
      <c r="H1348" s="1420"/>
      <c r="I1348" s="158"/>
      <c r="J1348" s="159"/>
      <c r="K1348" s="1420"/>
      <c r="L1348" s="295">
        <f t="shared" si="322"/>
        <v>0</v>
      </c>
      <c r="M1348" s="12" t="str">
        <f t="shared" si="315"/>
        <v/>
      </c>
      <c r="N1348" s="13"/>
    </row>
    <row r="1349" spans="2:14" hidden="1">
      <c r="B1349" s="292"/>
      <c r="C1349" s="293">
        <v>1014</v>
      </c>
      <c r="D1349" s="294" t="s">
        <v>201</v>
      </c>
      <c r="E1349" s="295">
        <f t="shared" si="321"/>
        <v>0</v>
      </c>
      <c r="F1349" s="158"/>
      <c r="G1349" s="159"/>
      <c r="H1349" s="1420"/>
      <c r="I1349" s="158"/>
      <c r="J1349" s="159"/>
      <c r="K1349" s="1420"/>
      <c r="L1349" s="295">
        <f t="shared" si="322"/>
        <v>0</v>
      </c>
      <c r="M1349" s="12" t="str">
        <f t="shared" si="315"/>
        <v/>
      </c>
      <c r="N1349" s="13"/>
    </row>
    <row r="1350" spans="2:14" hidden="1">
      <c r="B1350" s="292"/>
      <c r="C1350" s="293">
        <v>1015</v>
      </c>
      <c r="D1350" s="294" t="s">
        <v>202</v>
      </c>
      <c r="E1350" s="295">
        <f t="shared" si="321"/>
        <v>0</v>
      </c>
      <c r="F1350" s="158"/>
      <c r="G1350" s="159"/>
      <c r="H1350" s="1420"/>
      <c r="I1350" s="158"/>
      <c r="J1350" s="159"/>
      <c r="K1350" s="1420"/>
      <c r="L1350" s="295">
        <f t="shared" si="322"/>
        <v>0</v>
      </c>
      <c r="M1350" s="12" t="str">
        <f t="shared" si="315"/>
        <v/>
      </c>
      <c r="N1350" s="13"/>
    </row>
    <row r="1351" spans="2:14" hidden="1">
      <c r="B1351" s="292"/>
      <c r="C1351" s="312">
        <v>1016</v>
      </c>
      <c r="D1351" s="313" t="s">
        <v>203</v>
      </c>
      <c r="E1351" s="314">
        <f t="shared" si="321"/>
        <v>0</v>
      </c>
      <c r="F1351" s="164"/>
      <c r="G1351" s="165"/>
      <c r="H1351" s="1419"/>
      <c r="I1351" s="164"/>
      <c r="J1351" s="165"/>
      <c r="K1351" s="1419"/>
      <c r="L1351" s="314">
        <f t="shared" si="322"/>
        <v>0</v>
      </c>
      <c r="M1351" s="12" t="str">
        <f t="shared" si="315"/>
        <v/>
      </c>
      <c r="N1351" s="13"/>
    </row>
    <row r="1352" spans="2:14" ht="16.2">
      <c r="B1352" s="278"/>
      <c r="C1352" s="318">
        <v>1020</v>
      </c>
      <c r="D1352" s="319" t="s">
        <v>204</v>
      </c>
      <c r="E1352" s="320">
        <f t="shared" si="321"/>
        <v>20000</v>
      </c>
      <c r="F1352" s="454">
        <v>20000</v>
      </c>
      <c r="G1352" s="455"/>
      <c r="H1352" s="1428"/>
      <c r="I1352" s="454">
        <v>0</v>
      </c>
      <c r="J1352" s="455"/>
      <c r="K1352" s="1428"/>
      <c r="L1352" s="320">
        <f t="shared" si="322"/>
        <v>0</v>
      </c>
      <c r="M1352" s="12">
        <f t="shared" si="315"/>
        <v>1</v>
      </c>
      <c r="N1352" s="13"/>
    </row>
    <row r="1353" spans="2:14" hidden="1">
      <c r="B1353" s="292"/>
      <c r="C1353" s="324">
        <v>1030</v>
      </c>
      <c r="D1353" s="325" t="s">
        <v>205</v>
      </c>
      <c r="E1353" s="326">
        <f t="shared" si="321"/>
        <v>0</v>
      </c>
      <c r="F1353" s="449"/>
      <c r="G1353" s="450"/>
      <c r="H1353" s="1425"/>
      <c r="I1353" s="449"/>
      <c r="J1353" s="450"/>
      <c r="K1353" s="1425"/>
      <c r="L1353" s="326">
        <f t="shared" si="322"/>
        <v>0</v>
      </c>
      <c r="M1353" s="12" t="str">
        <f t="shared" si="315"/>
        <v/>
      </c>
      <c r="N1353" s="13"/>
    </row>
    <row r="1354" spans="2:14" ht="16.2" hidden="1">
      <c r="B1354" s="292"/>
      <c r="C1354" s="318">
        <v>1051</v>
      </c>
      <c r="D1354" s="331" t="s">
        <v>206</v>
      </c>
      <c r="E1354" s="320">
        <f t="shared" si="321"/>
        <v>0</v>
      </c>
      <c r="F1354" s="454"/>
      <c r="G1354" s="455"/>
      <c r="H1354" s="1428"/>
      <c r="I1354" s="454"/>
      <c r="J1354" s="455"/>
      <c r="K1354" s="1428"/>
      <c r="L1354" s="320">
        <f t="shared" si="322"/>
        <v>0</v>
      </c>
      <c r="M1354" s="12" t="str">
        <f t="shared" si="315"/>
        <v/>
      </c>
      <c r="N1354" s="13"/>
    </row>
    <row r="1355" spans="2:14" ht="16.2" hidden="1">
      <c r="B1355" s="292"/>
      <c r="C1355" s="293">
        <v>1052</v>
      </c>
      <c r="D1355" s="294" t="s">
        <v>207</v>
      </c>
      <c r="E1355" s="295">
        <f t="shared" si="321"/>
        <v>0</v>
      </c>
      <c r="F1355" s="158"/>
      <c r="G1355" s="159"/>
      <c r="H1355" s="1420"/>
      <c r="I1355" s="158"/>
      <c r="J1355" s="159"/>
      <c r="K1355" s="1420"/>
      <c r="L1355" s="295">
        <f t="shared" si="322"/>
        <v>0</v>
      </c>
      <c r="M1355" s="12" t="str">
        <f t="shared" si="315"/>
        <v/>
      </c>
      <c r="N1355" s="13"/>
    </row>
    <row r="1356" spans="2:14" ht="16.2" hidden="1">
      <c r="B1356" s="292"/>
      <c r="C1356" s="324">
        <v>1053</v>
      </c>
      <c r="D1356" s="325" t="s">
        <v>868</v>
      </c>
      <c r="E1356" s="326">
        <f t="shared" si="321"/>
        <v>0</v>
      </c>
      <c r="F1356" s="449"/>
      <c r="G1356" s="450"/>
      <c r="H1356" s="1425"/>
      <c r="I1356" s="449"/>
      <c r="J1356" s="450"/>
      <c r="K1356" s="1425"/>
      <c r="L1356" s="326">
        <f t="shared" si="322"/>
        <v>0</v>
      </c>
      <c r="M1356" s="12" t="str">
        <f t="shared" si="315"/>
        <v/>
      </c>
      <c r="N1356" s="13"/>
    </row>
    <row r="1357" spans="2:14" ht="16.2" hidden="1">
      <c r="B1357" s="292"/>
      <c r="C1357" s="318">
        <v>1062</v>
      </c>
      <c r="D1357" s="319" t="s">
        <v>208</v>
      </c>
      <c r="E1357" s="320">
        <f t="shared" si="321"/>
        <v>0</v>
      </c>
      <c r="F1357" s="454"/>
      <c r="G1357" s="455"/>
      <c r="H1357" s="1428"/>
      <c r="I1357" s="454"/>
      <c r="J1357" s="455"/>
      <c r="K1357" s="1428"/>
      <c r="L1357" s="320">
        <f t="shared" si="322"/>
        <v>0</v>
      </c>
      <c r="M1357" s="12" t="str">
        <f t="shared" si="315"/>
        <v/>
      </c>
      <c r="N1357" s="13"/>
    </row>
    <row r="1358" spans="2:14" ht="16.2" hidden="1">
      <c r="B1358" s="292"/>
      <c r="C1358" s="324">
        <v>1063</v>
      </c>
      <c r="D1358" s="332" t="s">
        <v>795</v>
      </c>
      <c r="E1358" s="326">
        <f t="shared" si="321"/>
        <v>0</v>
      </c>
      <c r="F1358" s="449"/>
      <c r="G1358" s="450"/>
      <c r="H1358" s="1425"/>
      <c r="I1358" s="449"/>
      <c r="J1358" s="450"/>
      <c r="K1358" s="1425"/>
      <c r="L1358" s="326">
        <f t="shared" si="322"/>
        <v>0</v>
      </c>
      <c r="M1358" s="12" t="str">
        <f t="shared" si="315"/>
        <v/>
      </c>
      <c r="N1358" s="13"/>
    </row>
    <row r="1359" spans="2:14" ht="16.2" hidden="1">
      <c r="B1359" s="292"/>
      <c r="C1359" s="333">
        <v>1069</v>
      </c>
      <c r="D1359" s="334" t="s">
        <v>209</v>
      </c>
      <c r="E1359" s="335">
        <f t="shared" si="321"/>
        <v>0</v>
      </c>
      <c r="F1359" s="600"/>
      <c r="G1359" s="601"/>
      <c r="H1359" s="1427"/>
      <c r="I1359" s="600"/>
      <c r="J1359" s="601"/>
      <c r="K1359" s="1427"/>
      <c r="L1359" s="335">
        <f t="shared" si="322"/>
        <v>0</v>
      </c>
      <c r="M1359" s="12" t="str">
        <f t="shared" ref="M1359:M1390" si="323">(IF($E1359&lt;&gt;0,$M$2,IF($L1359&lt;&gt;0,$M$2,"")))</f>
        <v/>
      </c>
      <c r="N1359" s="13"/>
    </row>
    <row r="1360" spans="2:14" hidden="1">
      <c r="B1360" s="278"/>
      <c r="C1360" s="318">
        <v>1091</v>
      </c>
      <c r="D1360" s="331" t="s">
        <v>904</v>
      </c>
      <c r="E1360" s="320">
        <f t="shared" si="321"/>
        <v>0</v>
      </c>
      <c r="F1360" s="454"/>
      <c r="G1360" s="455"/>
      <c r="H1360" s="1428"/>
      <c r="I1360" s="454"/>
      <c r="J1360" s="455"/>
      <c r="K1360" s="1428"/>
      <c r="L1360" s="320">
        <f t="shared" si="322"/>
        <v>0</v>
      </c>
      <c r="M1360" s="12" t="str">
        <f t="shared" si="323"/>
        <v/>
      </c>
      <c r="N1360" s="13"/>
    </row>
    <row r="1361" spans="2:14" hidden="1">
      <c r="B1361" s="292"/>
      <c r="C1361" s="293">
        <v>1092</v>
      </c>
      <c r="D1361" s="294" t="s">
        <v>301</v>
      </c>
      <c r="E1361" s="295">
        <f t="shared" si="321"/>
        <v>0</v>
      </c>
      <c r="F1361" s="158"/>
      <c r="G1361" s="159"/>
      <c r="H1361" s="1420"/>
      <c r="I1361" s="158"/>
      <c r="J1361" s="159"/>
      <c r="K1361" s="1420"/>
      <c r="L1361" s="295">
        <f t="shared" si="322"/>
        <v>0</v>
      </c>
      <c r="M1361" s="12" t="str">
        <f t="shared" si="323"/>
        <v/>
      </c>
      <c r="N1361" s="13"/>
    </row>
    <row r="1362" spans="2:14" hidden="1">
      <c r="B1362" s="292"/>
      <c r="C1362" s="285">
        <v>1098</v>
      </c>
      <c r="D1362" s="339" t="s">
        <v>210</v>
      </c>
      <c r="E1362" s="287">
        <f t="shared" si="321"/>
        <v>0</v>
      </c>
      <c r="F1362" s="173"/>
      <c r="G1362" s="174"/>
      <c r="H1362" s="1421"/>
      <c r="I1362" s="173"/>
      <c r="J1362" s="174"/>
      <c r="K1362" s="1421"/>
      <c r="L1362" s="287">
        <f t="shared" si="322"/>
        <v>0</v>
      </c>
      <c r="M1362" s="12" t="str">
        <f t="shared" si="323"/>
        <v/>
      </c>
      <c r="N1362" s="13"/>
    </row>
    <row r="1363" spans="2:14" hidden="1">
      <c r="B1363" s="272">
        <v>1900</v>
      </c>
      <c r="C1363" s="1773" t="s">
        <v>268</v>
      </c>
      <c r="D1363" s="1774"/>
      <c r="E1363" s="310">
        <f t="shared" ref="E1363:L1363" si="324">SUM(E1364:E1366)</f>
        <v>0</v>
      </c>
      <c r="F1363" s="274">
        <f t="shared" si="324"/>
        <v>0</v>
      </c>
      <c r="G1363" s="275">
        <f t="shared" si="324"/>
        <v>0</v>
      </c>
      <c r="H1363" s="276">
        <f t="shared" si="324"/>
        <v>0</v>
      </c>
      <c r="I1363" s="274">
        <f t="shared" si="324"/>
        <v>0</v>
      </c>
      <c r="J1363" s="275">
        <f t="shared" si="324"/>
        <v>0</v>
      </c>
      <c r="K1363" s="276">
        <f t="shared" si="324"/>
        <v>0</v>
      </c>
      <c r="L1363" s="310">
        <f t="shared" si="324"/>
        <v>0</v>
      </c>
      <c r="M1363" s="12" t="str">
        <f t="shared" si="323"/>
        <v/>
      </c>
      <c r="N1363" s="13"/>
    </row>
    <row r="1364" spans="2:14" ht="16.2" hidden="1">
      <c r="B1364" s="292"/>
      <c r="C1364" s="279">
        <v>1901</v>
      </c>
      <c r="D1364" s="340" t="s">
        <v>905</v>
      </c>
      <c r="E1364" s="281">
        <f>F1364+G1364+H1364</f>
        <v>0</v>
      </c>
      <c r="F1364" s="152"/>
      <c r="G1364" s="153"/>
      <c r="H1364" s="1418"/>
      <c r="I1364" s="152"/>
      <c r="J1364" s="153"/>
      <c r="K1364" s="1418"/>
      <c r="L1364" s="281">
        <f>I1364+J1364+K1364</f>
        <v>0</v>
      </c>
      <c r="M1364" s="12" t="str">
        <f t="shared" si="323"/>
        <v/>
      </c>
      <c r="N1364" s="13"/>
    </row>
    <row r="1365" spans="2:14" ht="16.2" hidden="1">
      <c r="B1365" s="341"/>
      <c r="C1365" s="293">
        <v>1981</v>
      </c>
      <c r="D1365" s="342" t="s">
        <v>906</v>
      </c>
      <c r="E1365" s="295">
        <f>F1365+G1365+H1365</f>
        <v>0</v>
      </c>
      <c r="F1365" s="158"/>
      <c r="G1365" s="159"/>
      <c r="H1365" s="1420"/>
      <c r="I1365" s="158"/>
      <c r="J1365" s="159"/>
      <c r="K1365" s="1420"/>
      <c r="L1365" s="295">
        <f>I1365+J1365+K1365</f>
        <v>0</v>
      </c>
      <c r="M1365" s="12" t="str">
        <f t="shared" si="323"/>
        <v/>
      </c>
      <c r="N1365" s="13"/>
    </row>
    <row r="1366" spans="2:14" ht="16.2" hidden="1">
      <c r="B1366" s="292"/>
      <c r="C1366" s="285">
        <v>1991</v>
      </c>
      <c r="D1366" s="343" t="s">
        <v>907</v>
      </c>
      <c r="E1366" s="287">
        <f>F1366+G1366+H1366</f>
        <v>0</v>
      </c>
      <c r="F1366" s="173"/>
      <c r="G1366" s="174"/>
      <c r="H1366" s="1421"/>
      <c r="I1366" s="173"/>
      <c r="J1366" s="174"/>
      <c r="K1366" s="1421"/>
      <c r="L1366" s="287">
        <f>I1366+J1366+K1366</f>
        <v>0</v>
      </c>
      <c r="M1366" s="12" t="str">
        <f t="shared" si="323"/>
        <v/>
      </c>
      <c r="N1366" s="13"/>
    </row>
    <row r="1367" spans="2:14" hidden="1">
      <c r="B1367" s="272">
        <v>2100</v>
      </c>
      <c r="C1367" s="1773" t="s">
        <v>716</v>
      </c>
      <c r="D1367" s="1774"/>
      <c r="E1367" s="310">
        <f t="shared" ref="E1367:L1367" si="325">SUM(E1368:E1372)</f>
        <v>0</v>
      </c>
      <c r="F1367" s="274">
        <f t="shared" si="325"/>
        <v>0</v>
      </c>
      <c r="G1367" s="275">
        <f t="shared" si="325"/>
        <v>0</v>
      </c>
      <c r="H1367" s="276">
        <f t="shared" si="325"/>
        <v>0</v>
      </c>
      <c r="I1367" s="274">
        <f t="shared" si="325"/>
        <v>0</v>
      </c>
      <c r="J1367" s="275">
        <f t="shared" si="325"/>
        <v>0</v>
      </c>
      <c r="K1367" s="276">
        <f t="shared" si="325"/>
        <v>0</v>
      </c>
      <c r="L1367" s="310">
        <f t="shared" si="325"/>
        <v>0</v>
      </c>
      <c r="M1367" s="12" t="str">
        <f t="shared" si="323"/>
        <v/>
      </c>
      <c r="N1367" s="13"/>
    </row>
    <row r="1368" spans="2:14" ht="16.2" hidden="1">
      <c r="B1368" s="292"/>
      <c r="C1368" s="279">
        <v>2110</v>
      </c>
      <c r="D1368" s="344" t="s">
        <v>211</v>
      </c>
      <c r="E1368" s="281">
        <f>F1368+G1368+H1368</f>
        <v>0</v>
      </c>
      <c r="F1368" s="152"/>
      <c r="G1368" s="153"/>
      <c r="H1368" s="1418"/>
      <c r="I1368" s="152"/>
      <c r="J1368" s="153"/>
      <c r="K1368" s="1418"/>
      <c r="L1368" s="281">
        <f>I1368+J1368+K1368</f>
        <v>0</v>
      </c>
      <c r="M1368" s="12" t="str">
        <f t="shared" si="323"/>
        <v/>
      </c>
      <c r="N1368" s="13"/>
    </row>
    <row r="1369" spans="2:14" ht="16.2" hidden="1">
      <c r="B1369" s="341"/>
      <c r="C1369" s="293">
        <v>2120</v>
      </c>
      <c r="D1369" s="300" t="s">
        <v>212</v>
      </c>
      <c r="E1369" s="295">
        <f>F1369+G1369+H1369</f>
        <v>0</v>
      </c>
      <c r="F1369" s="158"/>
      <c r="G1369" s="159"/>
      <c r="H1369" s="1420"/>
      <c r="I1369" s="158"/>
      <c r="J1369" s="159"/>
      <c r="K1369" s="1420"/>
      <c r="L1369" s="295">
        <f>I1369+J1369+K1369</f>
        <v>0</v>
      </c>
      <c r="M1369" s="12" t="str">
        <f t="shared" si="323"/>
        <v/>
      </c>
      <c r="N1369" s="13"/>
    </row>
    <row r="1370" spans="2:14" ht="16.2" hidden="1">
      <c r="B1370" s="341"/>
      <c r="C1370" s="293">
        <v>2125</v>
      </c>
      <c r="D1370" s="300" t="s">
        <v>213</v>
      </c>
      <c r="E1370" s="295">
        <f>F1370+G1370+H1370</f>
        <v>0</v>
      </c>
      <c r="F1370" s="488">
        <v>0</v>
      </c>
      <c r="G1370" s="489">
        <v>0</v>
      </c>
      <c r="H1370" s="160">
        <v>0</v>
      </c>
      <c r="I1370" s="488">
        <v>0</v>
      </c>
      <c r="J1370" s="489">
        <v>0</v>
      </c>
      <c r="K1370" s="160">
        <v>0</v>
      </c>
      <c r="L1370" s="295">
        <f>I1370+J1370+K1370</f>
        <v>0</v>
      </c>
      <c r="M1370" s="12" t="str">
        <f t="shared" si="323"/>
        <v/>
      </c>
      <c r="N1370" s="13"/>
    </row>
    <row r="1371" spans="2:14" ht="16.2" hidden="1">
      <c r="B1371" s="291"/>
      <c r="C1371" s="293">
        <v>2140</v>
      </c>
      <c r="D1371" s="300" t="s">
        <v>214</v>
      </c>
      <c r="E1371" s="295">
        <f>F1371+G1371+H1371</f>
        <v>0</v>
      </c>
      <c r="F1371" s="488">
        <v>0</v>
      </c>
      <c r="G1371" s="489">
        <v>0</v>
      </c>
      <c r="H1371" s="160">
        <v>0</v>
      </c>
      <c r="I1371" s="488">
        <v>0</v>
      </c>
      <c r="J1371" s="489">
        <v>0</v>
      </c>
      <c r="K1371" s="160">
        <v>0</v>
      </c>
      <c r="L1371" s="295">
        <f>I1371+J1371+K1371</f>
        <v>0</v>
      </c>
      <c r="M1371" s="12" t="str">
        <f t="shared" si="323"/>
        <v/>
      </c>
      <c r="N1371" s="13"/>
    </row>
    <row r="1372" spans="2:14" ht="16.2" hidden="1">
      <c r="B1372" s="292"/>
      <c r="C1372" s="285">
        <v>2190</v>
      </c>
      <c r="D1372" s="345" t="s">
        <v>215</v>
      </c>
      <c r="E1372" s="287">
        <f>F1372+G1372+H1372</f>
        <v>0</v>
      </c>
      <c r="F1372" s="173"/>
      <c r="G1372" s="174"/>
      <c r="H1372" s="1421"/>
      <c r="I1372" s="173"/>
      <c r="J1372" s="174"/>
      <c r="K1372" s="1421"/>
      <c r="L1372" s="287">
        <f>I1372+J1372+K1372</f>
        <v>0</v>
      </c>
      <c r="M1372" s="12" t="str">
        <f t="shared" si="323"/>
        <v/>
      </c>
      <c r="N1372" s="13"/>
    </row>
    <row r="1373" spans="2:14" hidden="1">
      <c r="B1373" s="272">
        <v>2200</v>
      </c>
      <c r="C1373" s="1773" t="s">
        <v>216</v>
      </c>
      <c r="D1373" s="1774"/>
      <c r="E1373" s="310">
        <f t="shared" ref="E1373:L1373" si="326">SUM(E1374:E1375)</f>
        <v>0</v>
      </c>
      <c r="F1373" s="274">
        <f t="shared" si="326"/>
        <v>0</v>
      </c>
      <c r="G1373" s="275">
        <f t="shared" si="326"/>
        <v>0</v>
      </c>
      <c r="H1373" s="276">
        <f t="shared" si="326"/>
        <v>0</v>
      </c>
      <c r="I1373" s="274">
        <f t="shared" si="326"/>
        <v>0</v>
      </c>
      <c r="J1373" s="275">
        <f t="shared" si="326"/>
        <v>0</v>
      </c>
      <c r="K1373" s="276">
        <f t="shared" si="326"/>
        <v>0</v>
      </c>
      <c r="L1373" s="310">
        <f t="shared" si="326"/>
        <v>0</v>
      </c>
      <c r="M1373" s="12" t="str">
        <f t="shared" si="323"/>
        <v/>
      </c>
      <c r="N1373" s="13"/>
    </row>
    <row r="1374" spans="2:14" ht="16.2" hidden="1">
      <c r="B1374" s="292"/>
      <c r="C1374" s="279">
        <v>2221</v>
      </c>
      <c r="D1374" s="280" t="s">
        <v>302</v>
      </c>
      <c r="E1374" s="281">
        <f t="shared" ref="E1374:E1379" si="327">F1374+G1374+H1374</f>
        <v>0</v>
      </c>
      <c r="F1374" s="152"/>
      <c r="G1374" s="153"/>
      <c r="H1374" s="1418"/>
      <c r="I1374" s="152"/>
      <c r="J1374" s="153"/>
      <c r="K1374" s="1418"/>
      <c r="L1374" s="281">
        <f t="shared" ref="L1374:L1379" si="328">I1374+J1374+K1374</f>
        <v>0</v>
      </c>
      <c r="M1374" s="12" t="str">
        <f t="shared" si="323"/>
        <v/>
      </c>
      <c r="N1374" s="13"/>
    </row>
    <row r="1375" spans="2:14" ht="16.2" hidden="1">
      <c r="B1375" s="292"/>
      <c r="C1375" s="285">
        <v>2224</v>
      </c>
      <c r="D1375" s="286" t="s">
        <v>217</v>
      </c>
      <c r="E1375" s="287">
        <f t="shared" si="327"/>
        <v>0</v>
      </c>
      <c r="F1375" s="173"/>
      <c r="G1375" s="174"/>
      <c r="H1375" s="1421"/>
      <c r="I1375" s="173"/>
      <c r="J1375" s="174"/>
      <c r="K1375" s="1421"/>
      <c r="L1375" s="287">
        <f t="shared" si="328"/>
        <v>0</v>
      </c>
      <c r="M1375" s="12" t="str">
        <f t="shared" si="323"/>
        <v/>
      </c>
      <c r="N1375" s="13"/>
    </row>
    <row r="1376" spans="2:14" hidden="1">
      <c r="B1376" s="272">
        <v>2500</v>
      </c>
      <c r="C1376" s="1773" t="s">
        <v>218</v>
      </c>
      <c r="D1376" s="1774"/>
      <c r="E1376" s="310">
        <f t="shared" si="327"/>
        <v>0</v>
      </c>
      <c r="F1376" s="1422"/>
      <c r="G1376" s="1423"/>
      <c r="H1376" s="1424"/>
      <c r="I1376" s="1422"/>
      <c r="J1376" s="1423"/>
      <c r="K1376" s="1424"/>
      <c r="L1376" s="310">
        <f t="shared" si="328"/>
        <v>0</v>
      </c>
      <c r="M1376" s="12" t="str">
        <f t="shared" si="323"/>
        <v/>
      </c>
      <c r="N1376" s="13"/>
    </row>
    <row r="1377" spans="2:14" hidden="1">
      <c r="B1377" s="272">
        <v>2600</v>
      </c>
      <c r="C1377" s="1763" t="s">
        <v>219</v>
      </c>
      <c r="D1377" s="1764"/>
      <c r="E1377" s="310">
        <f t="shared" si="327"/>
        <v>0</v>
      </c>
      <c r="F1377" s="1422"/>
      <c r="G1377" s="1423"/>
      <c r="H1377" s="1424"/>
      <c r="I1377" s="1422"/>
      <c r="J1377" s="1423"/>
      <c r="K1377" s="1424"/>
      <c r="L1377" s="310">
        <f t="shared" si="328"/>
        <v>0</v>
      </c>
      <c r="M1377" s="12" t="str">
        <f t="shared" si="323"/>
        <v/>
      </c>
      <c r="N1377" s="13"/>
    </row>
    <row r="1378" spans="2:14" hidden="1">
      <c r="B1378" s="272">
        <v>2700</v>
      </c>
      <c r="C1378" s="1763" t="s">
        <v>220</v>
      </c>
      <c r="D1378" s="1764"/>
      <c r="E1378" s="310">
        <f t="shared" si="327"/>
        <v>0</v>
      </c>
      <c r="F1378" s="1422"/>
      <c r="G1378" s="1423"/>
      <c r="H1378" s="1424"/>
      <c r="I1378" s="1422"/>
      <c r="J1378" s="1423"/>
      <c r="K1378" s="1424"/>
      <c r="L1378" s="310">
        <f t="shared" si="328"/>
        <v>0</v>
      </c>
      <c r="M1378" s="12" t="str">
        <f t="shared" si="323"/>
        <v/>
      </c>
      <c r="N1378" s="13"/>
    </row>
    <row r="1379" spans="2:14" hidden="1">
      <c r="B1379" s="272">
        <v>2800</v>
      </c>
      <c r="C1379" s="1763" t="s">
        <v>1655</v>
      </c>
      <c r="D1379" s="1764"/>
      <c r="E1379" s="310">
        <f t="shared" si="327"/>
        <v>0</v>
      </c>
      <c r="F1379" s="1422"/>
      <c r="G1379" s="1423"/>
      <c r="H1379" s="1424"/>
      <c r="I1379" s="1422"/>
      <c r="J1379" s="1423"/>
      <c r="K1379" s="1424"/>
      <c r="L1379" s="310">
        <f t="shared" si="328"/>
        <v>0</v>
      </c>
      <c r="M1379" s="12" t="str">
        <f t="shared" si="323"/>
        <v/>
      </c>
      <c r="N1379" s="13"/>
    </row>
    <row r="1380" spans="2:14" hidden="1">
      <c r="B1380" s="272">
        <v>2900</v>
      </c>
      <c r="C1380" s="1773" t="s">
        <v>221</v>
      </c>
      <c r="D1380" s="1774"/>
      <c r="E1380" s="310">
        <f t="shared" ref="E1380:L1380" si="329">SUM(E1381:E1388)</f>
        <v>0</v>
      </c>
      <c r="F1380" s="274">
        <f t="shared" si="329"/>
        <v>0</v>
      </c>
      <c r="G1380" s="274">
        <f t="shared" si="329"/>
        <v>0</v>
      </c>
      <c r="H1380" s="274">
        <f t="shared" si="329"/>
        <v>0</v>
      </c>
      <c r="I1380" s="274">
        <f t="shared" si="329"/>
        <v>0</v>
      </c>
      <c r="J1380" s="274">
        <f t="shared" si="329"/>
        <v>0</v>
      </c>
      <c r="K1380" s="274">
        <f t="shared" si="329"/>
        <v>0</v>
      </c>
      <c r="L1380" s="274">
        <f t="shared" si="329"/>
        <v>0</v>
      </c>
      <c r="M1380" s="12" t="str">
        <f t="shared" si="323"/>
        <v/>
      </c>
      <c r="N1380" s="13"/>
    </row>
    <row r="1381" spans="2:14" ht="16.2" hidden="1">
      <c r="B1381" s="346"/>
      <c r="C1381" s="279">
        <v>2910</v>
      </c>
      <c r="D1381" s="347" t="s">
        <v>1986</v>
      </c>
      <c r="E1381" s="281">
        <f t="shared" ref="E1381:E1388" si="330">F1381+G1381+H1381</f>
        <v>0</v>
      </c>
      <c r="F1381" s="152"/>
      <c r="G1381" s="153"/>
      <c r="H1381" s="1418"/>
      <c r="I1381" s="152"/>
      <c r="J1381" s="153"/>
      <c r="K1381" s="1418"/>
      <c r="L1381" s="281">
        <f t="shared" ref="L1381:L1388" si="331">I1381+J1381+K1381</f>
        <v>0</v>
      </c>
      <c r="M1381" s="12" t="str">
        <f t="shared" si="323"/>
        <v/>
      </c>
      <c r="N1381" s="13"/>
    </row>
    <row r="1382" spans="2:14" ht="16.2" hidden="1">
      <c r="B1382" s="346"/>
      <c r="C1382" s="279">
        <v>2920</v>
      </c>
      <c r="D1382" s="347" t="s">
        <v>222</v>
      </c>
      <c r="E1382" s="281">
        <f t="shared" si="330"/>
        <v>0</v>
      </c>
      <c r="F1382" s="152"/>
      <c r="G1382" s="153"/>
      <c r="H1382" s="1418"/>
      <c r="I1382" s="152"/>
      <c r="J1382" s="153"/>
      <c r="K1382" s="1418"/>
      <c r="L1382" s="281">
        <f t="shared" si="331"/>
        <v>0</v>
      </c>
      <c r="M1382" s="12" t="str">
        <f t="shared" si="323"/>
        <v/>
      </c>
      <c r="N1382" s="13"/>
    </row>
    <row r="1383" spans="2:14" ht="32.4" hidden="1">
      <c r="B1383" s="346"/>
      <c r="C1383" s="324">
        <v>2969</v>
      </c>
      <c r="D1383" s="348" t="s">
        <v>223</v>
      </c>
      <c r="E1383" s="326">
        <f t="shared" si="330"/>
        <v>0</v>
      </c>
      <c r="F1383" s="449"/>
      <c r="G1383" s="450"/>
      <c r="H1383" s="1425"/>
      <c r="I1383" s="449"/>
      <c r="J1383" s="450"/>
      <c r="K1383" s="1425"/>
      <c r="L1383" s="326">
        <f t="shared" si="331"/>
        <v>0</v>
      </c>
      <c r="M1383" s="12" t="str">
        <f t="shared" si="323"/>
        <v/>
      </c>
      <c r="N1383" s="13"/>
    </row>
    <row r="1384" spans="2:14" ht="32.4" hidden="1">
      <c r="B1384" s="346"/>
      <c r="C1384" s="349">
        <v>2970</v>
      </c>
      <c r="D1384" s="350" t="s">
        <v>224</v>
      </c>
      <c r="E1384" s="351">
        <f t="shared" si="330"/>
        <v>0</v>
      </c>
      <c r="F1384" s="636"/>
      <c r="G1384" s="637"/>
      <c r="H1384" s="1426"/>
      <c r="I1384" s="636"/>
      <c r="J1384" s="637"/>
      <c r="K1384" s="1426"/>
      <c r="L1384" s="351">
        <f t="shared" si="331"/>
        <v>0</v>
      </c>
      <c r="M1384" s="12" t="str">
        <f t="shared" si="323"/>
        <v/>
      </c>
      <c r="N1384" s="13"/>
    </row>
    <row r="1385" spans="2:14" ht="16.2" hidden="1">
      <c r="B1385" s="346"/>
      <c r="C1385" s="333">
        <v>2989</v>
      </c>
      <c r="D1385" s="355" t="s">
        <v>225</v>
      </c>
      <c r="E1385" s="335">
        <f t="shared" si="330"/>
        <v>0</v>
      </c>
      <c r="F1385" s="600"/>
      <c r="G1385" s="601"/>
      <c r="H1385" s="1427"/>
      <c r="I1385" s="600"/>
      <c r="J1385" s="601"/>
      <c r="K1385" s="1427"/>
      <c r="L1385" s="335">
        <f t="shared" si="331"/>
        <v>0</v>
      </c>
      <c r="M1385" s="12" t="str">
        <f t="shared" si="323"/>
        <v/>
      </c>
      <c r="N1385" s="13"/>
    </row>
    <row r="1386" spans="2:14" ht="16.2" hidden="1">
      <c r="B1386" s="292"/>
      <c r="C1386" s="318">
        <v>2990</v>
      </c>
      <c r="D1386" s="356" t="s">
        <v>2005</v>
      </c>
      <c r="E1386" s="320">
        <f t="shared" si="330"/>
        <v>0</v>
      </c>
      <c r="F1386" s="454"/>
      <c r="G1386" s="455"/>
      <c r="H1386" s="1428"/>
      <c r="I1386" s="454"/>
      <c r="J1386" s="455"/>
      <c r="K1386" s="1428"/>
      <c r="L1386" s="320">
        <f t="shared" si="331"/>
        <v>0</v>
      </c>
      <c r="M1386" s="12" t="str">
        <f t="shared" si="323"/>
        <v/>
      </c>
      <c r="N1386" s="13"/>
    </row>
    <row r="1387" spans="2:14" ht="16.2" hidden="1">
      <c r="B1387" s="292"/>
      <c r="C1387" s="318">
        <v>2991</v>
      </c>
      <c r="D1387" s="356" t="s">
        <v>226</v>
      </c>
      <c r="E1387" s="320">
        <f t="shared" si="330"/>
        <v>0</v>
      </c>
      <c r="F1387" s="454"/>
      <c r="G1387" s="455"/>
      <c r="H1387" s="1428"/>
      <c r="I1387" s="454"/>
      <c r="J1387" s="455"/>
      <c r="K1387" s="1428"/>
      <c r="L1387" s="320">
        <f t="shared" si="331"/>
        <v>0</v>
      </c>
      <c r="M1387" s="12" t="str">
        <f t="shared" si="323"/>
        <v/>
      </c>
      <c r="N1387" s="13"/>
    </row>
    <row r="1388" spans="2:14" ht="16.2" hidden="1">
      <c r="B1388" s="292"/>
      <c r="C1388" s="285">
        <v>2992</v>
      </c>
      <c r="D1388" s="357" t="s">
        <v>227</v>
      </c>
      <c r="E1388" s="287">
        <f t="shared" si="330"/>
        <v>0</v>
      </c>
      <c r="F1388" s="173"/>
      <c r="G1388" s="174"/>
      <c r="H1388" s="1421"/>
      <c r="I1388" s="173"/>
      <c r="J1388" s="174"/>
      <c r="K1388" s="1421"/>
      <c r="L1388" s="287">
        <f t="shared" si="331"/>
        <v>0</v>
      </c>
      <c r="M1388" s="12" t="str">
        <f t="shared" si="323"/>
        <v/>
      </c>
      <c r="N1388" s="13"/>
    </row>
    <row r="1389" spans="2:14" hidden="1">
      <c r="B1389" s="272">
        <v>3300</v>
      </c>
      <c r="C1389" s="358" t="s">
        <v>2036</v>
      </c>
      <c r="D1389" s="1480"/>
      <c r="E1389" s="310">
        <f t="shared" ref="E1389:L1389" si="332">SUM(E1390:E1394)</f>
        <v>0</v>
      </c>
      <c r="F1389" s="274">
        <f t="shared" si="332"/>
        <v>0</v>
      </c>
      <c r="G1389" s="275">
        <f t="shared" si="332"/>
        <v>0</v>
      </c>
      <c r="H1389" s="276">
        <f t="shared" si="332"/>
        <v>0</v>
      </c>
      <c r="I1389" s="274">
        <f t="shared" si="332"/>
        <v>0</v>
      </c>
      <c r="J1389" s="275">
        <f t="shared" si="332"/>
        <v>0</v>
      </c>
      <c r="K1389" s="276">
        <f t="shared" si="332"/>
        <v>0</v>
      </c>
      <c r="L1389" s="310">
        <f t="shared" si="332"/>
        <v>0</v>
      </c>
      <c r="M1389" s="12" t="str">
        <f t="shared" si="323"/>
        <v/>
      </c>
      <c r="N1389" s="13"/>
    </row>
    <row r="1390" spans="2:14" hidden="1">
      <c r="B1390" s="291"/>
      <c r="C1390" s="279">
        <v>3301</v>
      </c>
      <c r="D1390" s="359" t="s">
        <v>228</v>
      </c>
      <c r="E1390" s="281">
        <f t="shared" ref="E1390:E1397" si="333">F1390+G1390+H1390</f>
        <v>0</v>
      </c>
      <c r="F1390" s="486">
        <v>0</v>
      </c>
      <c r="G1390" s="487">
        <v>0</v>
      </c>
      <c r="H1390" s="154">
        <v>0</v>
      </c>
      <c r="I1390" s="486">
        <v>0</v>
      </c>
      <c r="J1390" s="487">
        <v>0</v>
      </c>
      <c r="K1390" s="154">
        <v>0</v>
      </c>
      <c r="L1390" s="281">
        <f t="shared" ref="L1390:L1397" si="334">I1390+J1390+K1390</f>
        <v>0</v>
      </c>
      <c r="M1390" s="12" t="str">
        <f t="shared" si="323"/>
        <v/>
      </c>
      <c r="N1390" s="13"/>
    </row>
    <row r="1391" spans="2:14" hidden="1">
      <c r="B1391" s="291"/>
      <c r="C1391" s="293">
        <v>3302</v>
      </c>
      <c r="D1391" s="360" t="s">
        <v>710</v>
      </c>
      <c r="E1391" s="295">
        <f t="shared" si="333"/>
        <v>0</v>
      </c>
      <c r="F1391" s="488">
        <v>0</v>
      </c>
      <c r="G1391" s="489">
        <v>0</v>
      </c>
      <c r="H1391" s="160">
        <v>0</v>
      </c>
      <c r="I1391" s="488">
        <v>0</v>
      </c>
      <c r="J1391" s="489">
        <v>0</v>
      </c>
      <c r="K1391" s="160">
        <v>0</v>
      </c>
      <c r="L1391" s="295">
        <f t="shared" si="334"/>
        <v>0</v>
      </c>
      <c r="M1391" s="12" t="str">
        <f t="shared" ref="M1391:M1422" si="335">(IF($E1391&lt;&gt;0,$M$2,IF($L1391&lt;&gt;0,$M$2,"")))</f>
        <v/>
      </c>
      <c r="N1391" s="13"/>
    </row>
    <row r="1392" spans="2:14" hidden="1">
      <c r="B1392" s="291"/>
      <c r="C1392" s="293">
        <v>3304</v>
      </c>
      <c r="D1392" s="360" t="s">
        <v>229</v>
      </c>
      <c r="E1392" s="295">
        <f t="shared" si="333"/>
        <v>0</v>
      </c>
      <c r="F1392" s="488">
        <v>0</v>
      </c>
      <c r="G1392" s="489">
        <v>0</v>
      </c>
      <c r="H1392" s="160">
        <v>0</v>
      </c>
      <c r="I1392" s="488">
        <v>0</v>
      </c>
      <c r="J1392" s="489">
        <v>0</v>
      </c>
      <c r="K1392" s="160">
        <v>0</v>
      </c>
      <c r="L1392" s="295">
        <f t="shared" si="334"/>
        <v>0</v>
      </c>
      <c r="M1392" s="12" t="str">
        <f t="shared" si="335"/>
        <v/>
      </c>
      <c r="N1392" s="13"/>
    </row>
    <row r="1393" spans="2:14" ht="31.2" hidden="1">
      <c r="B1393" s="291"/>
      <c r="C1393" s="285">
        <v>3306</v>
      </c>
      <c r="D1393" s="361" t="s">
        <v>1652</v>
      </c>
      <c r="E1393" s="295">
        <f t="shared" si="333"/>
        <v>0</v>
      </c>
      <c r="F1393" s="488">
        <v>0</v>
      </c>
      <c r="G1393" s="489">
        <v>0</v>
      </c>
      <c r="H1393" s="160">
        <v>0</v>
      </c>
      <c r="I1393" s="488">
        <v>0</v>
      </c>
      <c r="J1393" s="489">
        <v>0</v>
      </c>
      <c r="K1393" s="160">
        <v>0</v>
      </c>
      <c r="L1393" s="295">
        <f t="shared" si="334"/>
        <v>0</v>
      </c>
      <c r="M1393" s="12" t="str">
        <f t="shared" si="335"/>
        <v/>
      </c>
      <c r="N1393" s="13"/>
    </row>
    <row r="1394" spans="2:14" hidden="1">
      <c r="B1394" s="291"/>
      <c r="C1394" s="285">
        <v>3307</v>
      </c>
      <c r="D1394" s="361" t="s">
        <v>2050</v>
      </c>
      <c r="E1394" s="287">
        <f t="shared" si="333"/>
        <v>0</v>
      </c>
      <c r="F1394" s="490">
        <v>0</v>
      </c>
      <c r="G1394" s="491">
        <v>0</v>
      </c>
      <c r="H1394" s="175">
        <v>0</v>
      </c>
      <c r="I1394" s="490">
        <v>0</v>
      </c>
      <c r="J1394" s="491">
        <v>0</v>
      </c>
      <c r="K1394" s="175">
        <v>0</v>
      </c>
      <c r="L1394" s="287">
        <f t="shared" si="334"/>
        <v>0</v>
      </c>
      <c r="M1394" s="12" t="str">
        <f t="shared" si="335"/>
        <v/>
      </c>
      <c r="N1394" s="13"/>
    </row>
    <row r="1395" spans="2:14" hidden="1">
      <c r="B1395" s="272">
        <v>3900</v>
      </c>
      <c r="C1395" s="1773" t="s">
        <v>230</v>
      </c>
      <c r="D1395" s="1774"/>
      <c r="E1395" s="310">
        <f t="shared" si="333"/>
        <v>0</v>
      </c>
      <c r="F1395" s="1470">
        <v>0</v>
      </c>
      <c r="G1395" s="1471">
        <v>0</v>
      </c>
      <c r="H1395" s="1472">
        <v>0</v>
      </c>
      <c r="I1395" s="1470">
        <v>0</v>
      </c>
      <c r="J1395" s="1471">
        <v>0</v>
      </c>
      <c r="K1395" s="1472">
        <v>0</v>
      </c>
      <c r="L1395" s="310">
        <f t="shared" si="334"/>
        <v>0</v>
      </c>
      <c r="M1395" s="12" t="str">
        <f t="shared" si="335"/>
        <v/>
      </c>
      <c r="N1395" s="13"/>
    </row>
    <row r="1396" spans="2:14" hidden="1">
      <c r="B1396" s="272">
        <v>4000</v>
      </c>
      <c r="C1396" s="1773" t="s">
        <v>231</v>
      </c>
      <c r="D1396" s="1774"/>
      <c r="E1396" s="310">
        <f t="shared" si="333"/>
        <v>0</v>
      </c>
      <c r="F1396" s="1422"/>
      <c r="G1396" s="1423"/>
      <c r="H1396" s="1424"/>
      <c r="I1396" s="1422"/>
      <c r="J1396" s="1423"/>
      <c r="K1396" s="1424"/>
      <c r="L1396" s="310">
        <f t="shared" si="334"/>
        <v>0</v>
      </c>
      <c r="M1396" s="12" t="str">
        <f t="shared" si="335"/>
        <v/>
      </c>
      <c r="N1396" s="13"/>
    </row>
    <row r="1397" spans="2:14" hidden="1">
      <c r="B1397" s="272">
        <v>4100</v>
      </c>
      <c r="C1397" s="1773" t="s">
        <v>232</v>
      </c>
      <c r="D1397" s="1774"/>
      <c r="E1397" s="310">
        <f t="shared" si="333"/>
        <v>0</v>
      </c>
      <c r="F1397" s="1471">
        <v>0</v>
      </c>
      <c r="G1397" s="1471">
        <v>0</v>
      </c>
      <c r="H1397" s="1472">
        <v>0</v>
      </c>
      <c r="I1397" s="1666">
        <v>0</v>
      </c>
      <c r="J1397" s="1471">
        <v>0</v>
      </c>
      <c r="K1397" s="1471">
        <v>0</v>
      </c>
      <c r="L1397" s="310">
        <f t="shared" si="334"/>
        <v>0</v>
      </c>
      <c r="M1397" s="12" t="str">
        <f t="shared" si="335"/>
        <v/>
      </c>
      <c r="N1397" s="13"/>
    </row>
    <row r="1398" spans="2:14" hidden="1">
      <c r="B1398" s="272">
        <v>4200</v>
      </c>
      <c r="C1398" s="1773" t="s">
        <v>233</v>
      </c>
      <c r="D1398" s="1774"/>
      <c r="E1398" s="310">
        <f t="shared" ref="E1398:L1398" si="336">SUM(E1399:E1404)</f>
        <v>0</v>
      </c>
      <c r="F1398" s="274">
        <f t="shared" si="336"/>
        <v>0</v>
      </c>
      <c r="G1398" s="275">
        <f t="shared" si="336"/>
        <v>0</v>
      </c>
      <c r="H1398" s="276">
        <f t="shared" si="336"/>
        <v>0</v>
      </c>
      <c r="I1398" s="274">
        <f t="shared" si="336"/>
        <v>0</v>
      </c>
      <c r="J1398" s="275">
        <f t="shared" si="336"/>
        <v>0</v>
      </c>
      <c r="K1398" s="276">
        <f t="shared" si="336"/>
        <v>0</v>
      </c>
      <c r="L1398" s="310">
        <f t="shared" si="336"/>
        <v>0</v>
      </c>
      <c r="M1398" s="12" t="str">
        <f t="shared" si="335"/>
        <v/>
      </c>
      <c r="N1398" s="13"/>
    </row>
    <row r="1399" spans="2:14" ht="16.2" hidden="1">
      <c r="B1399" s="362"/>
      <c r="C1399" s="279">
        <v>4201</v>
      </c>
      <c r="D1399" s="280" t="s">
        <v>234</v>
      </c>
      <c r="E1399" s="281">
        <f t="shared" ref="E1399:E1404" si="337">F1399+G1399+H1399</f>
        <v>0</v>
      </c>
      <c r="F1399" s="152"/>
      <c r="G1399" s="153"/>
      <c r="H1399" s="1418"/>
      <c r="I1399" s="152"/>
      <c r="J1399" s="153"/>
      <c r="K1399" s="1418"/>
      <c r="L1399" s="281">
        <f t="shared" ref="L1399:L1404" si="338">I1399+J1399+K1399</f>
        <v>0</v>
      </c>
      <c r="M1399" s="12" t="str">
        <f t="shared" si="335"/>
        <v/>
      </c>
      <c r="N1399" s="13"/>
    </row>
    <row r="1400" spans="2:14" ht="16.2" hidden="1">
      <c r="B1400" s="362"/>
      <c r="C1400" s="293">
        <v>4202</v>
      </c>
      <c r="D1400" s="363" t="s">
        <v>235</v>
      </c>
      <c r="E1400" s="295">
        <f t="shared" si="337"/>
        <v>0</v>
      </c>
      <c r="F1400" s="158"/>
      <c r="G1400" s="159"/>
      <c r="H1400" s="1420"/>
      <c r="I1400" s="158"/>
      <c r="J1400" s="159"/>
      <c r="K1400" s="1420"/>
      <c r="L1400" s="295">
        <f t="shared" si="338"/>
        <v>0</v>
      </c>
      <c r="M1400" s="12" t="str">
        <f t="shared" si="335"/>
        <v/>
      </c>
      <c r="N1400" s="13"/>
    </row>
    <row r="1401" spans="2:14" ht="16.2" hidden="1">
      <c r="B1401" s="362"/>
      <c r="C1401" s="293">
        <v>4214</v>
      </c>
      <c r="D1401" s="363" t="s">
        <v>236</v>
      </c>
      <c r="E1401" s="295">
        <f t="shared" si="337"/>
        <v>0</v>
      </c>
      <c r="F1401" s="158"/>
      <c r="G1401" s="159"/>
      <c r="H1401" s="1420"/>
      <c r="I1401" s="158"/>
      <c r="J1401" s="159"/>
      <c r="K1401" s="1420"/>
      <c r="L1401" s="295">
        <f t="shared" si="338"/>
        <v>0</v>
      </c>
      <c r="M1401" s="12" t="str">
        <f t="shared" si="335"/>
        <v/>
      </c>
      <c r="N1401" s="13"/>
    </row>
    <row r="1402" spans="2:14" ht="16.2" hidden="1">
      <c r="B1402" s="362"/>
      <c r="C1402" s="293">
        <v>4217</v>
      </c>
      <c r="D1402" s="363" t="s">
        <v>237</v>
      </c>
      <c r="E1402" s="295">
        <f t="shared" si="337"/>
        <v>0</v>
      </c>
      <c r="F1402" s="158"/>
      <c r="G1402" s="159"/>
      <c r="H1402" s="1420"/>
      <c r="I1402" s="158"/>
      <c r="J1402" s="159"/>
      <c r="K1402" s="1420"/>
      <c r="L1402" s="295">
        <f t="shared" si="338"/>
        <v>0</v>
      </c>
      <c r="M1402" s="12" t="str">
        <f t="shared" si="335"/>
        <v/>
      </c>
      <c r="N1402" s="13"/>
    </row>
    <row r="1403" spans="2:14" ht="16.2" hidden="1">
      <c r="B1403" s="362"/>
      <c r="C1403" s="293">
        <v>4218</v>
      </c>
      <c r="D1403" s="294" t="s">
        <v>238</v>
      </c>
      <c r="E1403" s="295">
        <f t="shared" si="337"/>
        <v>0</v>
      </c>
      <c r="F1403" s="158"/>
      <c r="G1403" s="159"/>
      <c r="H1403" s="1420"/>
      <c r="I1403" s="158"/>
      <c r="J1403" s="159"/>
      <c r="K1403" s="1420"/>
      <c r="L1403" s="295">
        <f t="shared" si="338"/>
        <v>0</v>
      </c>
      <c r="M1403" s="12" t="str">
        <f t="shared" si="335"/>
        <v/>
      </c>
      <c r="N1403" s="13"/>
    </row>
    <row r="1404" spans="2:14" ht="16.2" hidden="1">
      <c r="B1404" s="362"/>
      <c r="C1404" s="285">
        <v>4219</v>
      </c>
      <c r="D1404" s="343" t="s">
        <v>239</v>
      </c>
      <c r="E1404" s="287">
        <f t="shared" si="337"/>
        <v>0</v>
      </c>
      <c r="F1404" s="173"/>
      <c r="G1404" s="174"/>
      <c r="H1404" s="1421"/>
      <c r="I1404" s="173"/>
      <c r="J1404" s="174"/>
      <c r="K1404" s="1421"/>
      <c r="L1404" s="287">
        <f t="shared" si="338"/>
        <v>0</v>
      </c>
      <c r="M1404" s="12" t="str">
        <f t="shared" si="335"/>
        <v/>
      </c>
      <c r="N1404" s="13"/>
    </row>
    <row r="1405" spans="2:14" hidden="1">
      <c r="B1405" s="272">
        <v>4300</v>
      </c>
      <c r="C1405" s="1773" t="s">
        <v>1656</v>
      </c>
      <c r="D1405" s="1774"/>
      <c r="E1405" s="310">
        <f t="shared" ref="E1405:L1405" si="339">SUM(E1406:E1408)</f>
        <v>0</v>
      </c>
      <c r="F1405" s="274">
        <f t="shared" si="339"/>
        <v>0</v>
      </c>
      <c r="G1405" s="275">
        <f t="shared" si="339"/>
        <v>0</v>
      </c>
      <c r="H1405" s="276">
        <f t="shared" si="339"/>
        <v>0</v>
      </c>
      <c r="I1405" s="274">
        <f t="shared" si="339"/>
        <v>0</v>
      </c>
      <c r="J1405" s="275">
        <f t="shared" si="339"/>
        <v>0</v>
      </c>
      <c r="K1405" s="276">
        <f t="shared" si="339"/>
        <v>0</v>
      </c>
      <c r="L1405" s="310">
        <f t="shared" si="339"/>
        <v>0</v>
      </c>
      <c r="M1405" s="12" t="str">
        <f t="shared" si="335"/>
        <v/>
      </c>
      <c r="N1405" s="13"/>
    </row>
    <row r="1406" spans="2:14" hidden="1">
      <c r="B1406" s="362"/>
      <c r="C1406" s="279">
        <v>4301</v>
      </c>
      <c r="D1406" s="311" t="s">
        <v>240</v>
      </c>
      <c r="E1406" s="281">
        <f t="shared" ref="E1406:E1411" si="340">F1406+G1406+H1406</f>
        <v>0</v>
      </c>
      <c r="F1406" s="152"/>
      <c r="G1406" s="153"/>
      <c r="H1406" s="1418"/>
      <c r="I1406" s="152"/>
      <c r="J1406" s="153"/>
      <c r="K1406" s="1418"/>
      <c r="L1406" s="281">
        <f t="shared" ref="L1406:L1411" si="341">I1406+J1406+K1406</f>
        <v>0</v>
      </c>
      <c r="M1406" s="12" t="str">
        <f t="shared" si="335"/>
        <v/>
      </c>
      <c r="N1406" s="13"/>
    </row>
    <row r="1407" spans="2:14" ht="16.2" hidden="1">
      <c r="B1407" s="362"/>
      <c r="C1407" s="293">
        <v>4302</v>
      </c>
      <c r="D1407" s="363" t="s">
        <v>241</v>
      </c>
      <c r="E1407" s="295">
        <f t="shared" si="340"/>
        <v>0</v>
      </c>
      <c r="F1407" s="158"/>
      <c r="G1407" s="159"/>
      <c r="H1407" s="1420"/>
      <c r="I1407" s="158"/>
      <c r="J1407" s="159"/>
      <c r="K1407" s="1420"/>
      <c r="L1407" s="295">
        <f t="shared" si="341"/>
        <v>0</v>
      </c>
      <c r="M1407" s="12" t="str">
        <f t="shared" si="335"/>
        <v/>
      </c>
      <c r="N1407" s="13"/>
    </row>
    <row r="1408" spans="2:14" ht="16.2" hidden="1">
      <c r="B1408" s="362"/>
      <c r="C1408" s="285">
        <v>4309</v>
      </c>
      <c r="D1408" s="301" t="s">
        <v>242</v>
      </c>
      <c r="E1408" s="287">
        <f t="shared" si="340"/>
        <v>0</v>
      </c>
      <c r="F1408" s="173"/>
      <c r="G1408" s="174"/>
      <c r="H1408" s="1421"/>
      <c r="I1408" s="173"/>
      <c r="J1408" s="174"/>
      <c r="K1408" s="1421"/>
      <c r="L1408" s="287">
        <f t="shared" si="341"/>
        <v>0</v>
      </c>
      <c r="M1408" s="12" t="str">
        <f t="shared" si="335"/>
        <v/>
      </c>
      <c r="N1408" s="13"/>
    </row>
    <row r="1409" spans="2:14" hidden="1">
      <c r="B1409" s="272">
        <v>4400</v>
      </c>
      <c r="C1409" s="1773" t="s">
        <v>1653</v>
      </c>
      <c r="D1409" s="1774"/>
      <c r="E1409" s="310">
        <f t="shared" si="340"/>
        <v>0</v>
      </c>
      <c r="F1409" s="1422"/>
      <c r="G1409" s="1423"/>
      <c r="H1409" s="1424"/>
      <c r="I1409" s="1422"/>
      <c r="J1409" s="1423"/>
      <c r="K1409" s="1424"/>
      <c r="L1409" s="310">
        <f t="shared" si="341"/>
        <v>0</v>
      </c>
      <c r="M1409" s="12" t="str">
        <f t="shared" si="335"/>
        <v/>
      </c>
      <c r="N1409" s="13"/>
    </row>
    <row r="1410" spans="2:14" hidden="1">
      <c r="B1410" s="272">
        <v>4500</v>
      </c>
      <c r="C1410" s="1773" t="s">
        <v>1654</v>
      </c>
      <c r="D1410" s="1774"/>
      <c r="E1410" s="310">
        <f t="shared" si="340"/>
        <v>0</v>
      </c>
      <c r="F1410" s="1422"/>
      <c r="G1410" s="1423"/>
      <c r="H1410" s="1424"/>
      <c r="I1410" s="1422"/>
      <c r="J1410" s="1423"/>
      <c r="K1410" s="1424"/>
      <c r="L1410" s="310">
        <f t="shared" si="341"/>
        <v>0</v>
      </c>
      <c r="M1410" s="12" t="str">
        <f t="shared" si="335"/>
        <v/>
      </c>
      <c r="N1410" s="13"/>
    </row>
    <row r="1411" spans="2:14" hidden="1">
      <c r="B1411" s="272">
        <v>4600</v>
      </c>
      <c r="C1411" s="1763" t="s">
        <v>243</v>
      </c>
      <c r="D1411" s="1764"/>
      <c r="E1411" s="310">
        <f t="shared" si="340"/>
        <v>0</v>
      </c>
      <c r="F1411" s="1422"/>
      <c r="G1411" s="1423"/>
      <c r="H1411" s="1424"/>
      <c r="I1411" s="1422"/>
      <c r="J1411" s="1423"/>
      <c r="K1411" s="1424"/>
      <c r="L1411" s="310">
        <f t="shared" si="341"/>
        <v>0</v>
      </c>
      <c r="M1411" s="12" t="str">
        <f t="shared" si="335"/>
        <v/>
      </c>
      <c r="N1411" s="13"/>
    </row>
    <row r="1412" spans="2:14" hidden="1">
      <c r="B1412" s="272">
        <v>4900</v>
      </c>
      <c r="C1412" s="1773" t="s">
        <v>269</v>
      </c>
      <c r="D1412" s="1774"/>
      <c r="E1412" s="310">
        <f t="shared" ref="E1412:L1412" si="342">+E1413+E1414</f>
        <v>0</v>
      </c>
      <c r="F1412" s="274">
        <f t="shared" si="342"/>
        <v>0</v>
      </c>
      <c r="G1412" s="275">
        <f t="shared" si="342"/>
        <v>0</v>
      </c>
      <c r="H1412" s="276">
        <f t="shared" si="342"/>
        <v>0</v>
      </c>
      <c r="I1412" s="274">
        <f t="shared" si="342"/>
        <v>0</v>
      </c>
      <c r="J1412" s="275">
        <f t="shared" si="342"/>
        <v>0</v>
      </c>
      <c r="K1412" s="276">
        <f t="shared" si="342"/>
        <v>0</v>
      </c>
      <c r="L1412" s="310">
        <f t="shared" si="342"/>
        <v>0</v>
      </c>
      <c r="M1412" s="12" t="str">
        <f t="shared" si="335"/>
        <v/>
      </c>
      <c r="N1412" s="13"/>
    </row>
    <row r="1413" spans="2:14" ht="16.2" hidden="1">
      <c r="B1413" s="362"/>
      <c r="C1413" s="279">
        <v>4901</v>
      </c>
      <c r="D1413" s="364" t="s">
        <v>270</v>
      </c>
      <c r="E1413" s="281">
        <f>F1413+G1413+H1413</f>
        <v>0</v>
      </c>
      <c r="F1413" s="152"/>
      <c r="G1413" s="153"/>
      <c r="H1413" s="1418"/>
      <c r="I1413" s="152"/>
      <c r="J1413" s="153"/>
      <c r="K1413" s="1418"/>
      <c r="L1413" s="281">
        <f>I1413+J1413+K1413</f>
        <v>0</v>
      </c>
      <c r="M1413" s="12" t="str">
        <f t="shared" si="335"/>
        <v/>
      </c>
      <c r="N1413" s="13"/>
    </row>
    <row r="1414" spans="2:14" ht="16.2" hidden="1">
      <c r="B1414" s="362"/>
      <c r="C1414" s="285">
        <v>4902</v>
      </c>
      <c r="D1414" s="301" t="s">
        <v>271</v>
      </c>
      <c r="E1414" s="287">
        <f>F1414+G1414+H1414</f>
        <v>0</v>
      </c>
      <c r="F1414" s="173"/>
      <c r="G1414" s="174"/>
      <c r="H1414" s="1421"/>
      <c r="I1414" s="173"/>
      <c r="J1414" s="174"/>
      <c r="K1414" s="1421"/>
      <c r="L1414" s="287">
        <f>I1414+J1414+K1414</f>
        <v>0</v>
      </c>
      <c r="M1414" s="12" t="str">
        <f t="shared" si="335"/>
        <v/>
      </c>
      <c r="N1414" s="13"/>
    </row>
    <row r="1415" spans="2:14" hidden="1">
      <c r="B1415" s="365">
        <v>5100</v>
      </c>
      <c r="C1415" s="1777" t="s">
        <v>244</v>
      </c>
      <c r="D1415" s="1778"/>
      <c r="E1415" s="310">
        <f>F1415+G1415+H1415</f>
        <v>0</v>
      </c>
      <c r="F1415" s="1422"/>
      <c r="G1415" s="1423"/>
      <c r="H1415" s="1424"/>
      <c r="I1415" s="1422"/>
      <c r="J1415" s="1423"/>
      <c r="K1415" s="1424"/>
      <c r="L1415" s="310">
        <f>I1415+J1415+K1415</f>
        <v>0</v>
      </c>
      <c r="M1415" s="12" t="str">
        <f t="shared" si="335"/>
        <v/>
      </c>
      <c r="N1415" s="13"/>
    </row>
    <row r="1416" spans="2:14" hidden="1">
      <c r="B1416" s="365">
        <v>5200</v>
      </c>
      <c r="C1416" s="1777" t="s">
        <v>245</v>
      </c>
      <c r="D1416" s="1778"/>
      <c r="E1416" s="310">
        <f t="shared" ref="E1416:L1416" si="343">SUM(E1417:E1423)</f>
        <v>0</v>
      </c>
      <c r="F1416" s="274">
        <f t="shared" si="343"/>
        <v>0</v>
      </c>
      <c r="G1416" s="275">
        <f t="shared" si="343"/>
        <v>0</v>
      </c>
      <c r="H1416" s="276">
        <f t="shared" si="343"/>
        <v>0</v>
      </c>
      <c r="I1416" s="274">
        <f t="shared" si="343"/>
        <v>0</v>
      </c>
      <c r="J1416" s="275">
        <f t="shared" si="343"/>
        <v>0</v>
      </c>
      <c r="K1416" s="276">
        <f t="shared" si="343"/>
        <v>0</v>
      </c>
      <c r="L1416" s="310">
        <f t="shared" si="343"/>
        <v>0</v>
      </c>
      <c r="M1416" s="12" t="str">
        <f t="shared" si="335"/>
        <v/>
      </c>
      <c r="N1416" s="13"/>
    </row>
    <row r="1417" spans="2:14" ht="16.2" hidden="1">
      <c r="B1417" s="366"/>
      <c r="C1417" s="367">
        <v>5201</v>
      </c>
      <c r="D1417" s="368" t="s">
        <v>246</v>
      </c>
      <c r="E1417" s="281">
        <f t="shared" ref="E1417:E1423" si="344">F1417+G1417+H1417</f>
        <v>0</v>
      </c>
      <c r="F1417" s="152"/>
      <c r="G1417" s="153"/>
      <c r="H1417" s="1418"/>
      <c r="I1417" s="152"/>
      <c r="J1417" s="153"/>
      <c r="K1417" s="1418"/>
      <c r="L1417" s="281">
        <f t="shared" ref="L1417:L1423" si="345">I1417+J1417+K1417</f>
        <v>0</v>
      </c>
      <c r="M1417" s="12" t="str">
        <f t="shared" si="335"/>
        <v/>
      </c>
      <c r="N1417" s="13"/>
    </row>
    <row r="1418" spans="2:14" ht="16.2" hidden="1">
      <c r="B1418" s="366"/>
      <c r="C1418" s="369">
        <v>5202</v>
      </c>
      <c r="D1418" s="370" t="s">
        <v>247</v>
      </c>
      <c r="E1418" s="295">
        <f t="shared" si="344"/>
        <v>0</v>
      </c>
      <c r="F1418" s="158"/>
      <c r="G1418" s="159"/>
      <c r="H1418" s="1420"/>
      <c r="I1418" s="158"/>
      <c r="J1418" s="159"/>
      <c r="K1418" s="1420"/>
      <c r="L1418" s="295">
        <f t="shared" si="345"/>
        <v>0</v>
      </c>
      <c r="M1418" s="12" t="str">
        <f t="shared" si="335"/>
        <v/>
      </c>
      <c r="N1418" s="13"/>
    </row>
    <row r="1419" spans="2:14" ht="16.2" hidden="1">
      <c r="B1419" s="366"/>
      <c r="C1419" s="369">
        <v>5203</v>
      </c>
      <c r="D1419" s="370" t="s">
        <v>613</v>
      </c>
      <c r="E1419" s="295">
        <f t="shared" si="344"/>
        <v>0</v>
      </c>
      <c r="F1419" s="158"/>
      <c r="G1419" s="159"/>
      <c r="H1419" s="1420"/>
      <c r="I1419" s="158"/>
      <c r="J1419" s="159"/>
      <c r="K1419" s="1420"/>
      <c r="L1419" s="295">
        <f t="shared" si="345"/>
        <v>0</v>
      </c>
      <c r="M1419" s="12" t="str">
        <f t="shared" si="335"/>
        <v/>
      </c>
      <c r="N1419" s="13"/>
    </row>
    <row r="1420" spans="2:14" ht="16.2" hidden="1">
      <c r="B1420" s="366"/>
      <c r="C1420" s="369">
        <v>5204</v>
      </c>
      <c r="D1420" s="370" t="s">
        <v>614</v>
      </c>
      <c r="E1420" s="295">
        <f t="shared" si="344"/>
        <v>0</v>
      </c>
      <c r="F1420" s="158"/>
      <c r="G1420" s="159"/>
      <c r="H1420" s="1420"/>
      <c r="I1420" s="158"/>
      <c r="J1420" s="159"/>
      <c r="K1420" s="1420"/>
      <c r="L1420" s="295">
        <f t="shared" si="345"/>
        <v>0</v>
      </c>
      <c r="M1420" s="12" t="str">
        <f t="shared" si="335"/>
        <v/>
      </c>
      <c r="N1420" s="13"/>
    </row>
    <row r="1421" spans="2:14" ht="16.2" hidden="1">
      <c r="B1421" s="366"/>
      <c r="C1421" s="369">
        <v>5205</v>
      </c>
      <c r="D1421" s="370" t="s">
        <v>615</v>
      </c>
      <c r="E1421" s="295">
        <f t="shared" si="344"/>
        <v>0</v>
      </c>
      <c r="F1421" s="158"/>
      <c r="G1421" s="159"/>
      <c r="H1421" s="1420"/>
      <c r="I1421" s="158"/>
      <c r="J1421" s="159"/>
      <c r="K1421" s="1420"/>
      <c r="L1421" s="295">
        <f t="shared" si="345"/>
        <v>0</v>
      </c>
      <c r="M1421" s="12" t="str">
        <f t="shared" si="335"/>
        <v/>
      </c>
      <c r="N1421" s="13"/>
    </row>
    <row r="1422" spans="2:14" ht="16.2" hidden="1">
      <c r="B1422" s="366"/>
      <c r="C1422" s="369">
        <v>5206</v>
      </c>
      <c r="D1422" s="370" t="s">
        <v>616</v>
      </c>
      <c r="E1422" s="295">
        <f t="shared" si="344"/>
        <v>0</v>
      </c>
      <c r="F1422" s="158"/>
      <c r="G1422" s="159"/>
      <c r="H1422" s="1420"/>
      <c r="I1422" s="158"/>
      <c r="J1422" s="159"/>
      <c r="K1422" s="1420"/>
      <c r="L1422" s="295">
        <f t="shared" si="345"/>
        <v>0</v>
      </c>
      <c r="M1422" s="12" t="str">
        <f t="shared" si="335"/>
        <v/>
      </c>
      <c r="N1422" s="13"/>
    </row>
    <row r="1423" spans="2:14" ht="16.2" hidden="1">
      <c r="B1423" s="366"/>
      <c r="C1423" s="371">
        <v>5219</v>
      </c>
      <c r="D1423" s="372" t="s">
        <v>617</v>
      </c>
      <c r="E1423" s="287">
        <f t="shared" si="344"/>
        <v>0</v>
      </c>
      <c r="F1423" s="173"/>
      <c r="G1423" s="174"/>
      <c r="H1423" s="1421"/>
      <c r="I1423" s="173"/>
      <c r="J1423" s="174"/>
      <c r="K1423" s="1421"/>
      <c r="L1423" s="287">
        <f t="shared" si="345"/>
        <v>0</v>
      </c>
      <c r="M1423" s="12" t="str">
        <f t="shared" ref="M1423:M1442" si="346">(IF($E1423&lt;&gt;0,$M$2,IF($L1423&lt;&gt;0,$M$2,"")))</f>
        <v/>
      </c>
      <c r="N1423" s="13"/>
    </row>
    <row r="1424" spans="2:14" hidden="1">
      <c r="B1424" s="365">
        <v>5300</v>
      </c>
      <c r="C1424" s="1777" t="s">
        <v>618</v>
      </c>
      <c r="D1424" s="1778"/>
      <c r="E1424" s="310">
        <f t="shared" ref="E1424:L1424" si="347">SUM(E1425:E1426)</f>
        <v>0</v>
      </c>
      <c r="F1424" s="274">
        <f t="shared" si="347"/>
        <v>0</v>
      </c>
      <c r="G1424" s="275">
        <f t="shared" si="347"/>
        <v>0</v>
      </c>
      <c r="H1424" s="276">
        <f t="shared" si="347"/>
        <v>0</v>
      </c>
      <c r="I1424" s="274">
        <f t="shared" si="347"/>
        <v>0</v>
      </c>
      <c r="J1424" s="275">
        <f t="shared" si="347"/>
        <v>0</v>
      </c>
      <c r="K1424" s="276">
        <f t="shared" si="347"/>
        <v>0</v>
      </c>
      <c r="L1424" s="310">
        <f t="shared" si="347"/>
        <v>0</v>
      </c>
      <c r="M1424" s="12" t="str">
        <f t="shared" si="346"/>
        <v/>
      </c>
      <c r="N1424" s="13"/>
    </row>
    <row r="1425" spans="2:14" hidden="1">
      <c r="B1425" s="366"/>
      <c r="C1425" s="367">
        <v>5301</v>
      </c>
      <c r="D1425" s="368" t="s">
        <v>303</v>
      </c>
      <c r="E1425" s="281">
        <f>F1425+G1425+H1425</f>
        <v>0</v>
      </c>
      <c r="F1425" s="152"/>
      <c r="G1425" s="153"/>
      <c r="H1425" s="1418"/>
      <c r="I1425" s="152"/>
      <c r="J1425" s="153"/>
      <c r="K1425" s="1418"/>
      <c r="L1425" s="281">
        <f>I1425+J1425+K1425</f>
        <v>0</v>
      </c>
      <c r="M1425" s="12" t="str">
        <f t="shared" si="346"/>
        <v/>
      </c>
      <c r="N1425" s="13"/>
    </row>
    <row r="1426" spans="2:14" ht="16.2" hidden="1">
      <c r="B1426" s="366"/>
      <c r="C1426" s="371">
        <v>5309</v>
      </c>
      <c r="D1426" s="372" t="s">
        <v>619</v>
      </c>
      <c r="E1426" s="287">
        <f>F1426+G1426+H1426</f>
        <v>0</v>
      </c>
      <c r="F1426" s="173"/>
      <c r="G1426" s="174"/>
      <c r="H1426" s="1421"/>
      <c r="I1426" s="173"/>
      <c r="J1426" s="174"/>
      <c r="K1426" s="1421"/>
      <c r="L1426" s="287">
        <f>I1426+J1426+K1426</f>
        <v>0</v>
      </c>
      <c r="M1426" s="12" t="str">
        <f t="shared" si="346"/>
        <v/>
      </c>
      <c r="N1426" s="13"/>
    </row>
    <row r="1427" spans="2:14" hidden="1">
      <c r="B1427" s="365">
        <v>5400</v>
      </c>
      <c r="C1427" s="1777" t="s">
        <v>680</v>
      </c>
      <c r="D1427" s="1778"/>
      <c r="E1427" s="310">
        <f>F1427+G1427+H1427</f>
        <v>0</v>
      </c>
      <c r="F1427" s="1422"/>
      <c r="G1427" s="1423"/>
      <c r="H1427" s="1424"/>
      <c r="I1427" s="1422"/>
      <c r="J1427" s="1423"/>
      <c r="K1427" s="1424"/>
      <c r="L1427" s="310">
        <f>I1427+J1427+K1427</f>
        <v>0</v>
      </c>
      <c r="M1427" s="12" t="str">
        <f t="shared" si="346"/>
        <v/>
      </c>
      <c r="N1427" s="13"/>
    </row>
    <row r="1428" spans="2:14" hidden="1">
      <c r="B1428" s="272">
        <v>5500</v>
      </c>
      <c r="C1428" s="1773" t="s">
        <v>681</v>
      </c>
      <c r="D1428" s="1774"/>
      <c r="E1428" s="310">
        <f t="shared" ref="E1428:L1428" si="348">SUM(E1429:E1432)</f>
        <v>0</v>
      </c>
      <c r="F1428" s="274">
        <f t="shared" si="348"/>
        <v>0</v>
      </c>
      <c r="G1428" s="275">
        <f t="shared" si="348"/>
        <v>0</v>
      </c>
      <c r="H1428" s="276">
        <f t="shared" si="348"/>
        <v>0</v>
      </c>
      <c r="I1428" s="274">
        <f t="shared" si="348"/>
        <v>0</v>
      </c>
      <c r="J1428" s="275">
        <f t="shared" si="348"/>
        <v>0</v>
      </c>
      <c r="K1428" s="276">
        <f t="shared" si="348"/>
        <v>0</v>
      </c>
      <c r="L1428" s="310">
        <f t="shared" si="348"/>
        <v>0</v>
      </c>
      <c r="M1428" s="12" t="str">
        <f t="shared" si="346"/>
        <v/>
      </c>
      <c r="N1428" s="13"/>
    </row>
    <row r="1429" spans="2:14" ht="16.2" hidden="1">
      <c r="B1429" s="362"/>
      <c r="C1429" s="279">
        <v>5501</v>
      </c>
      <c r="D1429" s="311" t="s">
        <v>682</v>
      </c>
      <c r="E1429" s="281">
        <f>F1429+G1429+H1429</f>
        <v>0</v>
      </c>
      <c r="F1429" s="152"/>
      <c r="G1429" s="153"/>
      <c r="H1429" s="1418"/>
      <c r="I1429" s="152"/>
      <c r="J1429" s="153"/>
      <c r="K1429" s="1418"/>
      <c r="L1429" s="281">
        <f>I1429+J1429+K1429</f>
        <v>0</v>
      </c>
      <c r="M1429" s="12" t="str">
        <f t="shared" si="346"/>
        <v/>
      </c>
      <c r="N1429" s="13"/>
    </row>
    <row r="1430" spans="2:14" ht="16.2" hidden="1">
      <c r="B1430" s="362"/>
      <c r="C1430" s="293">
        <v>5502</v>
      </c>
      <c r="D1430" s="294" t="s">
        <v>683</v>
      </c>
      <c r="E1430" s="295">
        <f>F1430+G1430+H1430</f>
        <v>0</v>
      </c>
      <c r="F1430" s="158"/>
      <c r="G1430" s="159"/>
      <c r="H1430" s="1420"/>
      <c r="I1430" s="158"/>
      <c r="J1430" s="159"/>
      <c r="K1430" s="1420"/>
      <c r="L1430" s="295">
        <f>I1430+J1430+K1430</f>
        <v>0</v>
      </c>
      <c r="M1430" s="12" t="str">
        <f t="shared" si="346"/>
        <v/>
      </c>
      <c r="N1430" s="13"/>
    </row>
    <row r="1431" spans="2:14" ht="16.2" hidden="1">
      <c r="B1431" s="362"/>
      <c r="C1431" s="293">
        <v>5503</v>
      </c>
      <c r="D1431" s="363" t="s">
        <v>684</v>
      </c>
      <c r="E1431" s="295">
        <f>F1431+G1431+H1431</f>
        <v>0</v>
      </c>
      <c r="F1431" s="158"/>
      <c r="G1431" s="159"/>
      <c r="H1431" s="1420"/>
      <c r="I1431" s="158"/>
      <c r="J1431" s="159"/>
      <c r="K1431" s="1420"/>
      <c r="L1431" s="295">
        <f>I1431+J1431+K1431</f>
        <v>0</v>
      </c>
      <c r="M1431" s="12" t="str">
        <f t="shared" si="346"/>
        <v/>
      </c>
      <c r="N1431" s="13"/>
    </row>
    <row r="1432" spans="2:14" ht="16.2" hidden="1">
      <c r="B1432" s="362"/>
      <c r="C1432" s="285">
        <v>5504</v>
      </c>
      <c r="D1432" s="339" t="s">
        <v>685</v>
      </c>
      <c r="E1432" s="287">
        <f>F1432+G1432+H1432</f>
        <v>0</v>
      </c>
      <c r="F1432" s="173"/>
      <c r="G1432" s="174"/>
      <c r="H1432" s="1421"/>
      <c r="I1432" s="173"/>
      <c r="J1432" s="174"/>
      <c r="K1432" s="1421"/>
      <c r="L1432" s="287">
        <f>I1432+J1432+K1432</f>
        <v>0</v>
      </c>
      <c r="M1432" s="12" t="str">
        <f t="shared" si="346"/>
        <v/>
      </c>
      <c r="N1432" s="13"/>
    </row>
    <row r="1433" spans="2:14" ht="16.2" hidden="1">
      <c r="B1433" s="365">
        <v>5700</v>
      </c>
      <c r="C1433" s="1779" t="s">
        <v>908</v>
      </c>
      <c r="D1433" s="1780"/>
      <c r="E1433" s="310">
        <f>SUM(E1434:E1436)</f>
        <v>0</v>
      </c>
      <c r="F1433" s="1470">
        <v>0</v>
      </c>
      <c r="G1433" s="1470">
        <v>0</v>
      </c>
      <c r="H1433" s="1470">
        <v>0</v>
      </c>
      <c r="I1433" s="1470">
        <v>0</v>
      </c>
      <c r="J1433" s="1470">
        <v>0</v>
      </c>
      <c r="K1433" s="1470">
        <v>0</v>
      </c>
      <c r="L1433" s="310">
        <f>SUM(L1434:L1436)</f>
        <v>0</v>
      </c>
      <c r="M1433" s="12" t="str">
        <f t="shared" si="346"/>
        <v/>
      </c>
      <c r="N1433" s="13"/>
    </row>
    <row r="1434" spans="2:14" ht="16.2" hidden="1">
      <c r="B1434" s="366"/>
      <c r="C1434" s="367">
        <v>5701</v>
      </c>
      <c r="D1434" s="368" t="s">
        <v>686</v>
      </c>
      <c r="E1434" s="281">
        <f>F1434+G1434+H1434</f>
        <v>0</v>
      </c>
      <c r="F1434" s="1471">
        <v>0</v>
      </c>
      <c r="G1434" s="1471">
        <v>0</v>
      </c>
      <c r="H1434" s="1472">
        <v>0</v>
      </c>
      <c r="I1434" s="1666">
        <v>0</v>
      </c>
      <c r="J1434" s="1471">
        <v>0</v>
      </c>
      <c r="K1434" s="1471">
        <v>0</v>
      </c>
      <c r="L1434" s="281">
        <f>I1434+J1434+K1434</f>
        <v>0</v>
      </c>
      <c r="M1434" s="12" t="str">
        <f t="shared" si="346"/>
        <v/>
      </c>
      <c r="N1434" s="13"/>
    </row>
    <row r="1435" spans="2:14" ht="16.2" hidden="1">
      <c r="B1435" s="366"/>
      <c r="C1435" s="373">
        <v>5702</v>
      </c>
      <c r="D1435" s="374" t="s">
        <v>687</v>
      </c>
      <c r="E1435" s="314">
        <f>F1435+G1435+H1435</f>
        <v>0</v>
      </c>
      <c r="F1435" s="1471">
        <v>0</v>
      </c>
      <c r="G1435" s="1471">
        <v>0</v>
      </c>
      <c r="H1435" s="1472">
        <v>0</v>
      </c>
      <c r="I1435" s="1666">
        <v>0</v>
      </c>
      <c r="J1435" s="1471">
        <v>0</v>
      </c>
      <c r="K1435" s="1471">
        <v>0</v>
      </c>
      <c r="L1435" s="314">
        <f>I1435+J1435+K1435</f>
        <v>0</v>
      </c>
      <c r="M1435" s="12" t="str">
        <f t="shared" si="346"/>
        <v/>
      </c>
      <c r="N1435" s="13"/>
    </row>
    <row r="1436" spans="2:14" hidden="1">
      <c r="B1436" s="292"/>
      <c r="C1436" s="375">
        <v>4071</v>
      </c>
      <c r="D1436" s="376" t="s">
        <v>688</v>
      </c>
      <c r="E1436" s="377">
        <f>F1436+G1436+H1436</f>
        <v>0</v>
      </c>
      <c r="F1436" s="1471">
        <v>0</v>
      </c>
      <c r="G1436" s="1471">
        <v>0</v>
      </c>
      <c r="H1436" s="1472">
        <v>0</v>
      </c>
      <c r="I1436" s="1666">
        <v>0</v>
      </c>
      <c r="J1436" s="1471">
        <v>0</v>
      </c>
      <c r="K1436" s="1471">
        <v>0</v>
      </c>
      <c r="L1436" s="377">
        <f>I1436+J1436+K1436</f>
        <v>0</v>
      </c>
      <c r="M1436" s="12" t="str">
        <f t="shared" si="346"/>
        <v/>
      </c>
      <c r="N1436" s="13"/>
    </row>
    <row r="1437" spans="2:14" hidden="1">
      <c r="B1437" s="582"/>
      <c r="C1437" s="1775" t="s">
        <v>689</v>
      </c>
      <c r="D1437" s="1776"/>
      <c r="E1437" s="1438"/>
      <c r="F1437" s="1438"/>
      <c r="G1437" s="1438"/>
      <c r="H1437" s="1438"/>
      <c r="I1437" s="1438"/>
      <c r="J1437" s="1438"/>
      <c r="K1437" s="1438"/>
      <c r="L1437" s="1439"/>
      <c r="M1437" s="12" t="str">
        <f t="shared" si="346"/>
        <v/>
      </c>
      <c r="N1437" s="13"/>
    </row>
    <row r="1438" spans="2:14" hidden="1">
      <c r="B1438" s="381">
        <v>98</v>
      </c>
      <c r="C1438" s="1775" t="s">
        <v>689</v>
      </c>
      <c r="D1438" s="1776"/>
      <c r="E1438" s="382">
        <f>F1438+G1438+H1438</f>
        <v>0</v>
      </c>
      <c r="F1438" s="1429"/>
      <c r="G1438" s="1430"/>
      <c r="H1438" s="1431"/>
      <c r="I1438" s="1460">
        <v>0</v>
      </c>
      <c r="J1438" s="1461">
        <v>0</v>
      </c>
      <c r="K1438" s="1462">
        <v>0</v>
      </c>
      <c r="L1438" s="382">
        <f>I1438+J1438+K1438</f>
        <v>0</v>
      </c>
      <c r="M1438" s="12" t="str">
        <f t="shared" si="346"/>
        <v/>
      </c>
      <c r="N1438" s="13"/>
    </row>
    <row r="1439" spans="2:14" hidden="1">
      <c r="B1439" s="1433"/>
      <c r="C1439" s="1434"/>
      <c r="D1439" s="1435"/>
      <c r="E1439" s="269"/>
      <c r="F1439" s="269"/>
      <c r="G1439" s="269"/>
      <c r="H1439" s="269"/>
      <c r="I1439" s="269"/>
      <c r="J1439" s="269"/>
      <c r="K1439" s="269"/>
      <c r="L1439" s="270"/>
      <c r="M1439" s="12" t="str">
        <f t="shared" si="346"/>
        <v/>
      </c>
      <c r="N1439" s="13"/>
    </row>
    <row r="1440" spans="2:14" hidden="1">
      <c r="B1440" s="1436"/>
      <c r="C1440" s="111"/>
      <c r="D1440" s="1437"/>
      <c r="E1440" s="218"/>
      <c r="F1440" s="218"/>
      <c r="G1440" s="218"/>
      <c r="H1440" s="218"/>
      <c r="I1440" s="218"/>
      <c r="J1440" s="218"/>
      <c r="K1440" s="218"/>
      <c r="L1440" s="389"/>
      <c r="M1440" s="12" t="str">
        <f t="shared" si="346"/>
        <v/>
      </c>
      <c r="N1440" s="13"/>
    </row>
    <row r="1441" spans="2:14" hidden="1">
      <c r="B1441" s="1436"/>
      <c r="C1441" s="111"/>
      <c r="D1441" s="1437"/>
      <c r="E1441" s="218"/>
      <c r="F1441" s="218"/>
      <c r="G1441" s="218"/>
      <c r="H1441" s="218"/>
      <c r="I1441" s="218"/>
      <c r="J1441" s="218"/>
      <c r="K1441" s="218"/>
      <c r="L1441" s="389"/>
      <c r="M1441" s="12" t="str">
        <f t="shared" si="346"/>
        <v/>
      </c>
      <c r="N1441" s="13"/>
    </row>
    <row r="1442" spans="2:14" ht="16.8" thickBot="1">
      <c r="B1442" s="1463"/>
      <c r="C1442" s="393" t="s">
        <v>735</v>
      </c>
      <c r="D1442" s="1432">
        <f>+B1442</f>
        <v>0</v>
      </c>
      <c r="E1442" s="395">
        <f t="shared" ref="E1442:L1442" si="349">SUM(E1327,E1330,E1336,E1344,E1345,E1363,E1367,E1373,E1376,E1377,E1378,E1379,E1380,E1389,E1395,E1396,E1397,E1398,E1405,E1409,E1410,E1411,E1412,E1415,E1416,E1424,E1427,E1428,E1433)+E1438</f>
        <v>30914</v>
      </c>
      <c r="F1442" s="396">
        <f t="shared" si="349"/>
        <v>30914</v>
      </c>
      <c r="G1442" s="397">
        <f t="shared" si="349"/>
        <v>0</v>
      </c>
      <c r="H1442" s="398">
        <f t="shared" si="349"/>
        <v>0</v>
      </c>
      <c r="I1442" s="396">
        <f t="shared" si="349"/>
        <v>10914</v>
      </c>
      <c r="J1442" s="397">
        <f t="shared" si="349"/>
        <v>0</v>
      </c>
      <c r="K1442" s="398">
        <f t="shared" si="349"/>
        <v>0</v>
      </c>
      <c r="L1442" s="395">
        <f t="shared" si="349"/>
        <v>10914</v>
      </c>
      <c r="M1442" s="12">
        <f t="shared" si="346"/>
        <v>1</v>
      </c>
      <c r="N1442" s="73" t="str">
        <f>LEFT(C1324,1)</f>
        <v>3</v>
      </c>
    </row>
    <row r="1443" spans="2:14" ht="16.2" thickTop="1">
      <c r="B1443" s="79" t="s">
        <v>120</v>
      </c>
      <c r="C1443" s="1"/>
      <c r="L1443" s="6"/>
      <c r="M1443" s="7">
        <f>(IF($E1442&lt;&gt;0,$M$2,IF($L1442&lt;&gt;0,$M$2,"")))</f>
        <v>1</v>
      </c>
    </row>
    <row r="1444" spans="2:14">
      <c r="B1444" s="1367"/>
      <c r="C1444" s="1367"/>
      <c r="D1444" s="1368"/>
      <c r="E1444" s="1367"/>
      <c r="F1444" s="1367"/>
      <c r="G1444" s="1367"/>
      <c r="H1444" s="1367"/>
      <c r="I1444" s="1367"/>
      <c r="J1444" s="1367"/>
      <c r="K1444" s="1367"/>
      <c r="L1444" s="1369"/>
      <c r="M1444" s="7">
        <f>(IF($E1442&lt;&gt;0,$M$2,IF($L1442&lt;&gt;0,$M$2,"")))</f>
        <v>1</v>
      </c>
    </row>
    <row r="1445" spans="2:14" ht="18" hidden="1">
      <c r="B1445" s="65"/>
      <c r="C1445" s="65"/>
      <c r="D1445" s="65"/>
      <c r="E1445" s="65"/>
      <c r="F1445" s="65"/>
      <c r="G1445" s="65"/>
      <c r="H1445" s="65"/>
      <c r="I1445" s="65"/>
      <c r="J1445" s="65"/>
      <c r="K1445" s="65"/>
      <c r="L1445" s="77"/>
      <c r="M1445" s="74" t="str">
        <f>(IF(E1440&lt;&gt;0,$G$2,IF(L1440&lt;&gt;0,$G$2,"")))</f>
        <v/>
      </c>
    </row>
    <row r="1446" spans="2:14" ht="18" hidden="1">
      <c r="B1446" s="65"/>
      <c r="C1446" s="65"/>
      <c r="D1446" s="65"/>
      <c r="E1446" s="65"/>
      <c r="F1446" s="65"/>
      <c r="G1446" s="65"/>
      <c r="H1446" s="65"/>
      <c r="I1446" s="65"/>
      <c r="J1446" s="65"/>
      <c r="K1446" s="65"/>
      <c r="L1446" s="77"/>
      <c r="M1446" s="74" t="str">
        <f>(IF(E1441&lt;&gt;0,$G$2,IF(L1441&lt;&gt;0,$G$2,"")))</f>
        <v/>
      </c>
    </row>
  </sheetData>
  <sheetProtection password="81B0" sheet="1" objects="1" scenarios="1"/>
  <autoFilter ref="M1:M1446">
    <filterColumn colId="0">
      <filters>
        <filter val="1"/>
      </filters>
    </filterColumn>
  </autoFilter>
  <mergeCells count="317">
    <mergeCell ref="E442:H442"/>
    <mergeCell ref="E458:H458"/>
    <mergeCell ref="E19:H19"/>
    <mergeCell ref="I19:L19"/>
    <mergeCell ref="E183:H183"/>
    <mergeCell ref="I183:L183"/>
    <mergeCell ref="E357:H357"/>
    <mergeCell ref="C39:D39"/>
    <mergeCell ref="B7:D7"/>
    <mergeCell ref="B9:D9"/>
    <mergeCell ref="B12:D12"/>
    <mergeCell ref="C22:D22"/>
    <mergeCell ref="C28:D28"/>
    <mergeCell ref="C33:D33"/>
    <mergeCell ref="C190:D190"/>
    <mergeCell ref="C196:D196"/>
    <mergeCell ref="C187:D187"/>
    <mergeCell ref="B176:D176"/>
    <mergeCell ref="B179:D179"/>
    <mergeCell ref="B174:D174"/>
    <mergeCell ref="C256:D256"/>
    <mergeCell ref="C257:D257"/>
    <mergeCell ref="C265:D265"/>
    <mergeCell ref="C204:D204"/>
    <mergeCell ref="C205:D205"/>
    <mergeCell ref="C227:D227"/>
    <mergeCell ref="C258:D258"/>
    <mergeCell ref="C236:D236"/>
    <mergeCell ref="C223:D223"/>
    <mergeCell ref="C233:D233"/>
    <mergeCell ref="C272:D272"/>
    <mergeCell ref="C275:D275"/>
    <mergeCell ref="C269:D269"/>
    <mergeCell ref="C237:D237"/>
    <mergeCell ref="C238:D238"/>
    <mergeCell ref="C239:D239"/>
    <mergeCell ref="C240:D240"/>
    <mergeCell ref="C255:D255"/>
    <mergeCell ref="C270:D270"/>
    <mergeCell ref="C271:D271"/>
    <mergeCell ref="C293:D293"/>
    <mergeCell ref="C297:D297"/>
    <mergeCell ref="B306:D306"/>
    <mergeCell ref="B308:D308"/>
    <mergeCell ref="C276:D276"/>
    <mergeCell ref="C284:D284"/>
    <mergeCell ref="C287:D287"/>
    <mergeCell ref="C288:D288"/>
    <mergeCell ref="B311:D311"/>
    <mergeCell ref="B344:D344"/>
    <mergeCell ref="C375:D375"/>
    <mergeCell ref="C383:D383"/>
    <mergeCell ref="B353:D353"/>
    <mergeCell ref="C361:D361"/>
    <mergeCell ref="B348:D348"/>
    <mergeCell ref="B350:D350"/>
    <mergeCell ref="B454:D454"/>
    <mergeCell ref="C461:D461"/>
    <mergeCell ref="C422:D422"/>
    <mergeCell ref="C423:D423"/>
    <mergeCell ref="C426:D426"/>
    <mergeCell ref="B433:D433"/>
    <mergeCell ref="B449:D449"/>
    <mergeCell ref="B451:D451"/>
    <mergeCell ref="C412:D412"/>
    <mergeCell ref="C424:D424"/>
    <mergeCell ref="B435:D435"/>
    <mergeCell ref="B438:D438"/>
    <mergeCell ref="C425:D425"/>
    <mergeCell ref="C396:D396"/>
    <mergeCell ref="C402:D402"/>
    <mergeCell ref="C406:D406"/>
    <mergeCell ref="C409:D409"/>
    <mergeCell ref="C399:D399"/>
    <mergeCell ref="C591:D591"/>
    <mergeCell ref="C541:D541"/>
    <mergeCell ref="C544:D544"/>
    <mergeCell ref="C566:D566"/>
    <mergeCell ref="C586:D586"/>
    <mergeCell ref="C531:D531"/>
    <mergeCell ref="C512:D512"/>
    <mergeCell ref="C497:D497"/>
    <mergeCell ref="C503:D503"/>
    <mergeCell ref="C535:D535"/>
    <mergeCell ref="C536:D536"/>
    <mergeCell ref="C516:D516"/>
    <mergeCell ref="C521:D521"/>
    <mergeCell ref="G603:J603"/>
    <mergeCell ref="C388:D388"/>
    <mergeCell ref="C391:D391"/>
    <mergeCell ref="C524:D524"/>
    <mergeCell ref="C465:D465"/>
    <mergeCell ref="C478:D478"/>
    <mergeCell ref="C481:D481"/>
    <mergeCell ref="C502:D502"/>
    <mergeCell ref="C468:D468"/>
    <mergeCell ref="C471:D471"/>
    <mergeCell ref="B604:C604"/>
    <mergeCell ref="G604:J604"/>
    <mergeCell ref="B605:C605"/>
    <mergeCell ref="H605:J605"/>
    <mergeCell ref="H607:J607"/>
    <mergeCell ref="I9:J9"/>
    <mergeCell ref="I10:J12"/>
    <mergeCell ref="C405:D405"/>
    <mergeCell ref="G600:J600"/>
    <mergeCell ref="G601:J601"/>
    <mergeCell ref="C722:D722"/>
    <mergeCell ref="C748:D748"/>
    <mergeCell ref="C725:D725"/>
    <mergeCell ref="C726:D726"/>
    <mergeCell ref="C734:D734"/>
    <mergeCell ref="C737:D737"/>
    <mergeCell ref="C738:D738"/>
    <mergeCell ref="C743:D743"/>
    <mergeCell ref="C747:D747"/>
    <mergeCell ref="C687:D687"/>
    <mergeCell ref="C708:D708"/>
    <mergeCell ref="C715:D715"/>
    <mergeCell ref="C719:D719"/>
    <mergeCell ref="C720:D720"/>
    <mergeCell ref="C721:D721"/>
    <mergeCell ref="C655:D655"/>
    <mergeCell ref="C689:D689"/>
    <mergeCell ref="C690:D690"/>
    <mergeCell ref="C705:D705"/>
    <mergeCell ref="C706:D706"/>
    <mergeCell ref="C707:D707"/>
    <mergeCell ref="C673:D673"/>
    <mergeCell ref="C677:D677"/>
    <mergeCell ref="C683:D683"/>
    <mergeCell ref="C686:D686"/>
    <mergeCell ref="B621:D621"/>
    <mergeCell ref="B623:D623"/>
    <mergeCell ref="B626:D626"/>
    <mergeCell ref="E630:H630"/>
    <mergeCell ref="I630:L630"/>
    <mergeCell ref="C688:D688"/>
    <mergeCell ref="C637:D637"/>
    <mergeCell ref="C640:D640"/>
    <mergeCell ref="C646:D646"/>
    <mergeCell ref="C654:D654"/>
    <mergeCell ref="C860:D860"/>
    <mergeCell ref="C886:D886"/>
    <mergeCell ref="C863:D863"/>
    <mergeCell ref="C864:D864"/>
    <mergeCell ref="C872:D872"/>
    <mergeCell ref="C875:D875"/>
    <mergeCell ref="C876:D876"/>
    <mergeCell ref="C881:D881"/>
    <mergeCell ref="C885:D885"/>
    <mergeCell ref="C825:D825"/>
    <mergeCell ref="C846:D846"/>
    <mergeCell ref="C853:D853"/>
    <mergeCell ref="C857:D857"/>
    <mergeCell ref="C858:D858"/>
    <mergeCell ref="C859:D859"/>
    <mergeCell ref="C793:D793"/>
    <mergeCell ref="C827:D827"/>
    <mergeCell ref="C828:D828"/>
    <mergeCell ref="C843:D843"/>
    <mergeCell ref="C844:D844"/>
    <mergeCell ref="C845:D845"/>
    <mergeCell ref="C811:D811"/>
    <mergeCell ref="C815:D815"/>
    <mergeCell ref="C821:D821"/>
    <mergeCell ref="C824:D824"/>
    <mergeCell ref="B759:D759"/>
    <mergeCell ref="B761:D761"/>
    <mergeCell ref="B764:D764"/>
    <mergeCell ref="E768:H768"/>
    <mergeCell ref="I768:L768"/>
    <mergeCell ref="C826:D826"/>
    <mergeCell ref="C775:D775"/>
    <mergeCell ref="C778:D778"/>
    <mergeCell ref="C784:D784"/>
    <mergeCell ref="C792:D792"/>
    <mergeCell ref="C998:D998"/>
    <mergeCell ref="C1024:D1024"/>
    <mergeCell ref="C1001:D1001"/>
    <mergeCell ref="C1002:D1002"/>
    <mergeCell ref="C1010:D1010"/>
    <mergeCell ref="C1013:D1013"/>
    <mergeCell ref="C1014:D1014"/>
    <mergeCell ref="C1019:D1019"/>
    <mergeCell ref="C1023:D1023"/>
    <mergeCell ref="C963:D963"/>
    <mergeCell ref="C984:D984"/>
    <mergeCell ref="C991:D991"/>
    <mergeCell ref="C995:D995"/>
    <mergeCell ref="C996:D996"/>
    <mergeCell ref="C997:D997"/>
    <mergeCell ref="C931:D931"/>
    <mergeCell ref="C965:D965"/>
    <mergeCell ref="C966:D966"/>
    <mergeCell ref="C981:D981"/>
    <mergeCell ref="C982:D982"/>
    <mergeCell ref="C983:D983"/>
    <mergeCell ref="C949:D949"/>
    <mergeCell ref="C953:D953"/>
    <mergeCell ref="C959:D959"/>
    <mergeCell ref="C962:D962"/>
    <mergeCell ref="B897:D897"/>
    <mergeCell ref="B899:D899"/>
    <mergeCell ref="B902:D902"/>
    <mergeCell ref="E906:H906"/>
    <mergeCell ref="I906:L906"/>
    <mergeCell ref="C964:D964"/>
    <mergeCell ref="C913:D913"/>
    <mergeCell ref="C916:D916"/>
    <mergeCell ref="C922:D922"/>
    <mergeCell ref="C930:D930"/>
    <mergeCell ref="C1136:D1136"/>
    <mergeCell ref="C1162:D1162"/>
    <mergeCell ref="C1139:D1139"/>
    <mergeCell ref="C1140:D1140"/>
    <mergeCell ref="C1148:D1148"/>
    <mergeCell ref="C1151:D1151"/>
    <mergeCell ref="C1152:D1152"/>
    <mergeCell ref="C1157:D1157"/>
    <mergeCell ref="C1161:D1161"/>
    <mergeCell ref="C1101:D1101"/>
    <mergeCell ref="C1122:D1122"/>
    <mergeCell ref="C1129:D1129"/>
    <mergeCell ref="C1133:D1133"/>
    <mergeCell ref="C1134:D1134"/>
    <mergeCell ref="C1135:D1135"/>
    <mergeCell ref="C1069:D1069"/>
    <mergeCell ref="C1103:D1103"/>
    <mergeCell ref="C1104:D1104"/>
    <mergeCell ref="C1119:D1119"/>
    <mergeCell ref="C1120:D1120"/>
    <mergeCell ref="C1121:D1121"/>
    <mergeCell ref="C1087:D1087"/>
    <mergeCell ref="C1091:D1091"/>
    <mergeCell ref="C1097:D1097"/>
    <mergeCell ref="C1100:D1100"/>
    <mergeCell ref="B1035:D1035"/>
    <mergeCell ref="B1037:D1037"/>
    <mergeCell ref="B1040:D1040"/>
    <mergeCell ref="E1044:H1044"/>
    <mergeCell ref="I1044:L1044"/>
    <mergeCell ref="C1102:D1102"/>
    <mergeCell ref="C1051:D1051"/>
    <mergeCell ref="C1054:D1054"/>
    <mergeCell ref="C1060:D1060"/>
    <mergeCell ref="C1068:D1068"/>
    <mergeCell ref="C1274:D1274"/>
    <mergeCell ref="C1300:D1300"/>
    <mergeCell ref="C1277:D1277"/>
    <mergeCell ref="C1278:D1278"/>
    <mergeCell ref="C1286:D1286"/>
    <mergeCell ref="C1289:D1289"/>
    <mergeCell ref="C1290:D1290"/>
    <mergeCell ref="C1295:D1295"/>
    <mergeCell ref="C1299:D1299"/>
    <mergeCell ref="C1239:D1239"/>
    <mergeCell ref="C1260:D1260"/>
    <mergeCell ref="C1267:D1267"/>
    <mergeCell ref="C1271:D1271"/>
    <mergeCell ref="C1272:D1272"/>
    <mergeCell ref="C1273:D1273"/>
    <mergeCell ref="C1207:D1207"/>
    <mergeCell ref="C1241:D1241"/>
    <mergeCell ref="C1242:D1242"/>
    <mergeCell ref="C1257:D1257"/>
    <mergeCell ref="C1258:D1258"/>
    <mergeCell ref="C1259:D1259"/>
    <mergeCell ref="C1225:D1225"/>
    <mergeCell ref="C1229:D1229"/>
    <mergeCell ref="C1235:D1235"/>
    <mergeCell ref="C1238:D1238"/>
    <mergeCell ref="B1173:D1173"/>
    <mergeCell ref="B1175:D1175"/>
    <mergeCell ref="B1178:D1178"/>
    <mergeCell ref="E1182:H1182"/>
    <mergeCell ref="I1182:L1182"/>
    <mergeCell ref="C1240:D1240"/>
    <mergeCell ref="C1189:D1189"/>
    <mergeCell ref="C1192:D1192"/>
    <mergeCell ref="C1198:D1198"/>
    <mergeCell ref="C1206:D1206"/>
    <mergeCell ref="C1412:D1412"/>
    <mergeCell ref="C1438:D1438"/>
    <mergeCell ref="C1415:D1415"/>
    <mergeCell ref="C1416:D1416"/>
    <mergeCell ref="C1424:D1424"/>
    <mergeCell ref="C1427:D1427"/>
    <mergeCell ref="C1428:D1428"/>
    <mergeCell ref="C1433:D1433"/>
    <mergeCell ref="C1437:D1437"/>
    <mergeCell ref="C1377:D1377"/>
    <mergeCell ref="C1398:D1398"/>
    <mergeCell ref="C1405:D1405"/>
    <mergeCell ref="C1409:D1409"/>
    <mergeCell ref="C1410:D1410"/>
    <mergeCell ref="C1411:D1411"/>
    <mergeCell ref="C1345:D1345"/>
    <mergeCell ref="C1379:D1379"/>
    <mergeCell ref="C1380:D1380"/>
    <mergeCell ref="C1395:D1395"/>
    <mergeCell ref="C1396:D1396"/>
    <mergeCell ref="C1397:D1397"/>
    <mergeCell ref="C1363:D1363"/>
    <mergeCell ref="C1367:D1367"/>
    <mergeCell ref="C1373:D1373"/>
    <mergeCell ref="C1376:D1376"/>
    <mergeCell ref="B1311:D1311"/>
    <mergeCell ref="B1313:D1313"/>
    <mergeCell ref="B1316:D1316"/>
    <mergeCell ref="E1320:H1320"/>
    <mergeCell ref="I1320:L1320"/>
    <mergeCell ref="C1378:D1378"/>
    <mergeCell ref="C1327:D1327"/>
    <mergeCell ref="C1330:D1330"/>
    <mergeCell ref="C1336:D1336"/>
    <mergeCell ref="C1344:D1344"/>
  </mergeCells>
  <phoneticPr fontId="2" type="noConversion"/>
  <conditionalFormatting sqref="D447">
    <cfRule type="cellIs" dxfId="90" priority="91" stopIfTrue="1" operator="notEqual">
      <formula>0</formula>
    </cfRule>
  </conditionalFormatting>
  <conditionalFormatting sqref="D598">
    <cfRule type="cellIs" dxfId="89" priority="90" stopIfTrue="1" operator="notEqual">
      <formula>0</formula>
    </cfRule>
  </conditionalFormatting>
  <conditionalFormatting sqref="E15">
    <cfRule type="cellIs" dxfId="88" priority="84" stopIfTrue="1" operator="equal">
      <formula>98</formula>
    </cfRule>
    <cfRule type="cellIs" dxfId="87" priority="86" stopIfTrue="1" operator="equal">
      <formula>96</formula>
    </cfRule>
    <cfRule type="cellIs" dxfId="86" priority="87" stopIfTrue="1" operator="equal">
      <formula>42</formula>
    </cfRule>
    <cfRule type="cellIs" dxfId="34" priority="88" stopIfTrue="1" operator="equal">
      <formula>97</formula>
    </cfRule>
    <cfRule type="cellIs" dxfId="33" priority="89" stopIfTrue="1" operator="equal">
      <formula>33</formula>
    </cfRule>
  </conditionalFormatting>
  <conditionalFormatting sqref="F15">
    <cfRule type="cellIs" dxfId="85" priority="80" stopIfTrue="1" operator="equal">
      <formula>"ЧУЖДИ СРЕДСТВА"</formula>
    </cfRule>
    <cfRule type="cellIs" dxfId="84" priority="81" stopIfTrue="1" operator="equal">
      <formula>"СЕС - ДМП"</formula>
    </cfRule>
    <cfRule type="cellIs" dxfId="83" priority="82" stopIfTrue="1" operator="equal">
      <formula>"СЕС - РА"</formula>
    </cfRule>
    <cfRule type="cellIs" dxfId="32" priority="83" stopIfTrue="1" operator="equal">
      <formula>"СЕС - ДЕС"</formula>
    </cfRule>
    <cfRule type="cellIs" dxfId="31" priority="85" stopIfTrue="1" operator="equal">
      <formula>"СЕС - КСФ"</formula>
    </cfRule>
  </conditionalFormatting>
  <conditionalFormatting sqref="F179">
    <cfRule type="cellIs" dxfId="82" priority="68" stopIfTrue="1" operator="equal">
      <formula>0</formula>
    </cfRule>
  </conditionalFormatting>
  <conditionalFormatting sqref="E181">
    <cfRule type="cellIs" dxfId="81" priority="63" stopIfTrue="1" operator="equal">
      <formula>98</formula>
    </cfRule>
    <cfRule type="cellIs" dxfId="80" priority="64" stopIfTrue="1" operator="equal">
      <formula>96</formula>
    </cfRule>
    <cfRule type="cellIs" dxfId="79" priority="65" stopIfTrue="1" operator="equal">
      <formula>42</formula>
    </cfRule>
    <cfRule type="cellIs" dxfId="30" priority="66" stopIfTrue="1" operator="equal">
      <formula>97</formula>
    </cfRule>
    <cfRule type="cellIs" dxfId="29" priority="67" stopIfTrue="1" operator="equal">
      <formula>33</formula>
    </cfRule>
  </conditionalFormatting>
  <conditionalFormatting sqref="F181">
    <cfRule type="cellIs" dxfId="78" priority="58" stopIfTrue="1" operator="equal">
      <formula>"ЧУЖДИ СРЕДСТВА"</formula>
    </cfRule>
    <cfRule type="cellIs" dxfId="77" priority="59" stopIfTrue="1" operator="equal">
      <formula>"СЕС - ДМП"</formula>
    </cfRule>
    <cfRule type="cellIs" dxfId="76" priority="60" stopIfTrue="1" operator="equal">
      <formula>"СЕС - РА"</formula>
    </cfRule>
    <cfRule type="cellIs" dxfId="28" priority="61" stopIfTrue="1" operator="equal">
      <formula>"СЕС - ДЕС"</formula>
    </cfRule>
    <cfRule type="cellIs" dxfId="27" priority="62" stopIfTrue="1" operator="equal">
      <formula>"СЕС - КСФ"</formula>
    </cfRule>
  </conditionalFormatting>
  <conditionalFormatting sqref="F353">
    <cfRule type="cellIs" dxfId="75" priority="57" stopIfTrue="1" operator="equal">
      <formula>0</formula>
    </cfRule>
  </conditionalFormatting>
  <conditionalFormatting sqref="E355">
    <cfRule type="cellIs" dxfId="74" priority="52" stopIfTrue="1" operator="equal">
      <formula>98</formula>
    </cfRule>
    <cfRule type="cellIs" dxfId="73" priority="53" stopIfTrue="1" operator="equal">
      <formula>96</formula>
    </cfRule>
    <cfRule type="cellIs" dxfId="72" priority="54" stopIfTrue="1" operator="equal">
      <formula>42</formula>
    </cfRule>
    <cfRule type="cellIs" dxfId="26" priority="55" stopIfTrue="1" operator="equal">
      <formula>97</formula>
    </cfRule>
    <cfRule type="cellIs" dxfId="25" priority="56" stopIfTrue="1" operator="equal">
      <formula>33</formula>
    </cfRule>
  </conditionalFormatting>
  <conditionalFormatting sqref="F355">
    <cfRule type="cellIs" dxfId="71" priority="47" stopIfTrue="1" operator="equal">
      <formula>"ЧУЖДИ СРЕДСТВА"</formula>
    </cfRule>
    <cfRule type="cellIs" dxfId="70" priority="48" stopIfTrue="1" operator="equal">
      <formula>"СЕС - ДМП"</formula>
    </cfRule>
    <cfRule type="cellIs" dxfId="69" priority="49" stopIfTrue="1" operator="equal">
      <formula>"СЕС - РА"</formula>
    </cfRule>
    <cfRule type="cellIs" dxfId="24" priority="50" stopIfTrue="1" operator="equal">
      <formula>"СЕС - ДЕС"</formula>
    </cfRule>
    <cfRule type="cellIs" dxfId="23" priority="51" stopIfTrue="1" operator="equal">
      <formula>"СЕС - КСФ"</formula>
    </cfRule>
  </conditionalFormatting>
  <conditionalFormatting sqref="F438">
    <cfRule type="cellIs" dxfId="68" priority="46" stopIfTrue="1" operator="equal">
      <formula>0</formula>
    </cfRule>
  </conditionalFormatting>
  <conditionalFormatting sqref="E440">
    <cfRule type="cellIs" dxfId="67" priority="41" stopIfTrue="1" operator="equal">
      <formula>98</formula>
    </cfRule>
    <cfRule type="cellIs" dxfId="66" priority="42" stopIfTrue="1" operator="equal">
      <formula>96</formula>
    </cfRule>
    <cfRule type="cellIs" dxfId="65" priority="43" stopIfTrue="1" operator="equal">
      <formula>42</formula>
    </cfRule>
    <cfRule type="cellIs" dxfId="22" priority="44" stopIfTrue="1" operator="equal">
      <formula>97</formula>
    </cfRule>
    <cfRule type="cellIs" dxfId="21" priority="45" stopIfTrue="1" operator="equal">
      <formula>33</formula>
    </cfRule>
  </conditionalFormatting>
  <conditionalFormatting sqref="F440">
    <cfRule type="cellIs" dxfId="64" priority="36" stopIfTrue="1" operator="equal">
      <formula>"ЧУЖДИ СРЕДСТВА"</formula>
    </cfRule>
    <cfRule type="cellIs" dxfId="63" priority="37" stopIfTrue="1" operator="equal">
      <formula>"СЕС - ДМП"</formula>
    </cfRule>
    <cfRule type="cellIs" dxfId="62" priority="38" stopIfTrue="1" operator="equal">
      <formula>"СЕС - РА"</formula>
    </cfRule>
    <cfRule type="cellIs" dxfId="20" priority="39" stopIfTrue="1" operator="equal">
      <formula>"СЕС - ДЕС"</formula>
    </cfRule>
    <cfRule type="cellIs" dxfId="19" priority="40" stopIfTrue="1" operator="equal">
      <formula>"СЕС - КСФ"</formula>
    </cfRule>
  </conditionalFormatting>
  <conditionalFormatting sqref="E447">
    <cfRule type="cellIs" dxfId="61" priority="35" stopIfTrue="1" operator="notEqual">
      <formula>0</formula>
    </cfRule>
  </conditionalFormatting>
  <conditionalFormatting sqref="F447">
    <cfRule type="cellIs" dxfId="60" priority="34" stopIfTrue="1" operator="notEqual">
      <formula>0</formula>
    </cfRule>
  </conditionalFormatting>
  <conditionalFormatting sqref="G447">
    <cfRule type="cellIs" dxfId="59" priority="33" stopIfTrue="1" operator="notEqual">
      <formula>0</formula>
    </cfRule>
  </conditionalFormatting>
  <conditionalFormatting sqref="H447">
    <cfRule type="cellIs" dxfId="58" priority="32" stopIfTrue="1" operator="notEqual">
      <formula>0</formula>
    </cfRule>
  </conditionalFormatting>
  <conditionalFormatting sqref="I447">
    <cfRule type="cellIs" dxfId="57" priority="31" stopIfTrue="1" operator="notEqual">
      <formula>0</formula>
    </cfRule>
  </conditionalFormatting>
  <conditionalFormatting sqref="J447">
    <cfRule type="cellIs" dxfId="56" priority="30" stopIfTrue="1" operator="notEqual">
      <formula>0</formula>
    </cfRule>
  </conditionalFormatting>
  <conditionalFormatting sqref="K447">
    <cfRule type="cellIs" dxfId="55" priority="29" stopIfTrue="1" operator="notEqual">
      <formula>0</formula>
    </cfRule>
  </conditionalFormatting>
  <conditionalFormatting sqref="L447">
    <cfRule type="cellIs" dxfId="54" priority="28" stopIfTrue="1" operator="notEqual">
      <formula>0</formula>
    </cfRule>
  </conditionalFormatting>
  <conditionalFormatting sqref="E598">
    <cfRule type="cellIs" dxfId="53" priority="27" stopIfTrue="1" operator="notEqual">
      <formula>0</formula>
    </cfRule>
  </conditionalFormatting>
  <conditionalFormatting sqref="F598:G598">
    <cfRule type="cellIs" dxfId="52" priority="26" stopIfTrue="1" operator="notEqual">
      <formula>0</formula>
    </cfRule>
  </conditionalFormatting>
  <conditionalFormatting sqref="H598">
    <cfRule type="cellIs" dxfId="51" priority="25" stopIfTrue="1" operator="notEqual">
      <formula>0</formula>
    </cfRule>
  </conditionalFormatting>
  <conditionalFormatting sqref="I598">
    <cfRule type="cellIs" dxfId="50" priority="24" stopIfTrue="1" operator="notEqual">
      <formula>0</formula>
    </cfRule>
  </conditionalFormatting>
  <conditionalFormatting sqref="J598:K598">
    <cfRule type="cellIs" dxfId="49" priority="23" stopIfTrue="1" operator="notEqual">
      <formula>0</formula>
    </cfRule>
  </conditionalFormatting>
  <conditionalFormatting sqref="L598">
    <cfRule type="cellIs" dxfId="48" priority="22" stopIfTrue="1" operator="notEqual">
      <formula>0</formula>
    </cfRule>
  </conditionalFormatting>
  <conditionalFormatting sqref="F454">
    <cfRule type="cellIs" dxfId="47" priority="20" stopIfTrue="1" operator="equal">
      <formula>0</formula>
    </cfRule>
  </conditionalFormatting>
  <conditionalFormatting sqref="E456">
    <cfRule type="cellIs" dxfId="46" priority="15" stopIfTrue="1" operator="equal">
      <formula>98</formula>
    </cfRule>
    <cfRule type="cellIs" dxfId="45" priority="16" stopIfTrue="1" operator="equal">
      <formula>96</formula>
    </cfRule>
    <cfRule type="cellIs" dxfId="44" priority="17" stopIfTrue="1" operator="equal">
      <formula>42</formula>
    </cfRule>
    <cfRule type="cellIs" dxfId="18" priority="18" stopIfTrue="1" operator="equal">
      <formula>97</formula>
    </cfRule>
    <cfRule type="cellIs" dxfId="17" priority="19" stopIfTrue="1" operator="equal">
      <formula>33</formula>
    </cfRule>
  </conditionalFormatting>
  <conditionalFormatting sqref="F456">
    <cfRule type="cellIs" dxfId="43" priority="10" stopIfTrue="1" operator="equal">
      <formula>"ЧУЖДИ СРЕДСТВА"</formula>
    </cfRule>
    <cfRule type="cellIs" dxfId="42" priority="11" stopIfTrue="1" operator="equal">
      <formula>"СЕС - ДМП"</formula>
    </cfRule>
    <cfRule type="cellIs" dxfId="41" priority="12" stopIfTrue="1" operator="equal">
      <formula>"СЕС - РА"</formula>
    </cfRule>
    <cfRule type="cellIs" dxfId="16" priority="13" stopIfTrue="1" operator="equal">
      <formula>"СЕС - ДЕС"</formula>
    </cfRule>
    <cfRule type="cellIs" dxfId="15" priority="14" stopIfTrue="1" operator="equal">
      <formula>"СЕС - КСФ"</formula>
    </cfRule>
  </conditionalFormatting>
  <conditionalFormatting sqref="I9:J9">
    <cfRule type="cellIs" dxfId="40" priority="5" stopIfTrue="1" operator="between">
      <formula>1000000000000</formula>
      <formula>9999999999999990</formula>
    </cfRule>
    <cfRule type="cellIs" dxfId="39" priority="6" stopIfTrue="1" operator="between">
      <formula>10000000000</formula>
      <formula>999999999999</formula>
    </cfRule>
    <cfRule type="cellIs" dxfId="38" priority="7" stopIfTrue="1" operator="between">
      <formula>1000000</formula>
      <formula>99999999</formula>
    </cfRule>
    <cfRule type="cellIs" dxfId="37" priority="8" stopIfTrue="1" operator="between">
      <formula>100</formula>
      <formula>9900</formula>
    </cfRule>
  </conditionalFormatting>
  <conditionalFormatting sqref="G170">
    <cfRule type="cellIs" dxfId="36" priority="2" stopIfTrue="1" operator="greaterThan">
      <formula>$G$25</formula>
    </cfRule>
  </conditionalFormatting>
  <conditionalFormatting sqref="J170">
    <cfRule type="cellIs" dxfId="35" priority="1" stopIfTrue="1" operator="greaterThan">
      <formula>$J$25</formula>
    </cfRule>
  </conditionalFormatting>
  <dataValidations count="11">
    <dataValidation type="whole" errorStyle="information" operator="greaterThan" allowBlank="1" showInputMessage="1" showErrorMessage="1" error="Въвежда се положително число !" sqref="D381">
      <formula1>0</formula1>
    </dataValidation>
    <dataValidation type="whole" errorStyle="information" operator="lessThan" allowBlank="1" showInputMessage="1" showErrorMessage="1" error="Въвежда се отрицателно число !" sqref="L587:L590 L517:L520 L522:L523 L532:L535 L545:L565 L482:L496 L469:L470 L498:L502 L504:L511 L466:L467 L525:L530 L479:L480 L462:L464 L472:L477 L567:L585 L537:L540 L513:L515 L542:L543 L592:L596">
      <formula1>0</formula1>
    </dataValidation>
    <dataValidation type="whole" operator="lessThan" allowBlank="1" showInputMessage="1" showErrorMessage="1" error="Въвежда се цяло число!" sqref="F596:J596 I95:I101 K592:K596 F405:G405 K397:K398 F362:K374 F413:K418 F66:K71 H592:H595 I26:J27 K403:K404 F53:F57 F376:G376 G91:H92 H95:H107 H109:H111 K116:K120 H122:H124 H126:H136 H140:H141 H143:H150 H152:H159 H161:H168 F380:G381 F26:G27 F29:K32 F34:K38 F40:K46 K53:K57 F48:K51 F59:K60 J91:K92 K95:K107 K109:K111 F84:K84 K122:K124 K126:K136 K140:K141 K143:K150 K152:K159 K161:K168 H462:H464 H466:H467 H469:H470 H472:H477 H482:H496 H504:H511 H513:H515 F114:K115 H525:H530 H537:H540 H542:H543 H545:H565 H567:H585 F384:K387 H427:H428 K427:K428 K462:K464 K466:K467 K469:K470 K472:K477 K482:K496 K504:K511 K513:K515 K517:K520 K525:K530 K537:K540 K542:K543 K545:K565 K567:K585 I405:J405 H403:H404 K75 F76:K76 H77:H83 K77:K83 K113 H113 H116:H120 H85:H89 F62:K63 I380:J381 K410:K411 H410:H411 H376:H382 K376:K382 I105:I106 H397:H398 I562:J563 K392:K395 H392:H395 I549:J556 F25 I25 H53:I57 H75:I75 F75 H25:H27 F105:F106 F23:J24 F479:K480 F498:K501 F522:K523 F532:K534 F587:K590 F494:G496 I494:J496 F549:G556 F389:K390 F400:K401 F407:K408 H170:I170 E170:F170 K170:L170 K23:K27 I85:I88 K85:K89 F85:F88 H517:H520 F520:G520 I520:J520 F525:G525 I525:J525 F95:F101 I376:J376 G377 J377 F378 I378 F476:G476 I476:J476 F562:G563 I394:J395 F394:G395">
      <formula1>999999999999999000</formula1>
    </dataValidation>
    <dataValidation type="whole" operator="lessThan" allowBlank="1" showInputMessage="1" showErrorMessage="1" error="Въвежда се цяло яисло!" sqref="F545:G546 F585:G585 F579:G580 F592:G595 F542:G543 F502:K502 F526:G530 I579:J580 I592:J595 K405 I585:J585 I557:J561 I427:J428 F557:G561 I542:J543 F535:K535 I545:J546 F427:G428 F472:G474 I472:J474 F422:K425 H405 I526:J530">
      <formula1>999999999999999000000</formula1>
    </dataValidation>
    <dataValidation errorStyle="information" operator="lessThan" allowBlank="1" showInputMessage="1" showErrorMessage="1" error="Въвежда се отрицателно число !" sqref="D403:D404"/>
    <dataValidation type="list" allowBlank="1" showInputMessage="1" showErrorMessage="1" sqref="F9">
      <formula1>DATE</formula1>
    </dataValidation>
    <dataValidation type="whole" operator="lessThan" allowBlank="1" showInputMessage="1" showErrorMessage="1" error="Въвежда се цяло число!" sqref="K151 G25 H160 K93:K94 H108 H112 H121 H125 H142 H151 F52 K52 K160 G90:H90 K108 K112 K121 K125 H137:H139 K142 J25 F125:G160 F162:G162 F28:K28 F33:K33 F39:K39 F47:K47 I162:J162 K137:K139 H52:I52 I77:J83 F77:G83 F107:F113 H93:H94 F61:K61 F64:K65 I116:J121 F116:G121 F72:F74 G52:G57 J52:J57 I107:I113 K72:K74 F89:F94 F102:F104 H72:I74 I89:I94 I102:I104 J170 E22:L22 G170 K90 G85:G89 G93:G113 J85:J90 J93:J113 J72:J75 G72:G75 I125:J160 F398:G398 I398:J398">
      <formula1>99999999999999900</formula1>
    </dataValidation>
    <dataValidation allowBlank="1" showInputMessage="1" showErrorMessage="1" sqref="E461:E597 E361:E429 E23:E169 E187:E301"/>
    <dataValidation type="whole" operator="lessThanOrEqual" allowBlank="1" showInputMessage="1" showErrorMessage="1" error="Въвежда се цяло отрицателно число!" sqref="F122:G124 I122:J124 F161:G161 I161:J161 F163:G168 I163:J168 F232:K232 I382:J382 F296:K296 I393:J393 I548:J548 F565:G565 F404:G404 I404:J404 I565:J565 I517:J519 F411:G411 I411:J411 F462:G463 I462:J463 F466:G466 I466:J466 F469:G469 I469:J469 F245:K245 F382:G382 F484:G485 I484:J485 F488:G489 I488:J489 F492:G493 I492:J493 I573:J578 F573:G578 F583:G584 I583:J584 F506:G507 I506:J507 F510:G511 I510:J511 F548:G548 F517:G519 F537:G538 I537:J538 F393:G393">
      <formula1>0</formula1>
    </dataValidation>
    <dataValidation type="whole" operator="greaterThanOrEqual" allowBlank="1" showInputMessage="1" showErrorMessage="1" error="Въвежда се цяло положително число!" sqref="I508:J509 G378:G379 I539:J540 F539:G540 F392:G392 I392:J392 F581:G582 I581:J582 I475:J475 I477:J477 F403:G403 I403:J403 I513:J515 F513:G515 F410:G410 I410:J410 F464:G464 I464:J464 F467:G467 I467:J467 F470:G470 I470:J470 I379 F477:G477 I567:J572 F567:G572 F482:G483 I482:J483 F486:G487 I486:J487 F490:G491 I490:J491 F547:G547 I547:J547 I564:J564 F564:G564 F504:G505 I504:J505 F508:G509 J378:J379 F379 F377 I377 F475:G475">
      <formula1>0</formula1>
    </dataValidation>
    <dataValidation type="whole" operator="lessThan" allowBlank="1" showInputMessage="1" showErrorMessage="1" error="Въвежда се цяло число!" sqref="F397:G397 I397:J397">
      <formula1>99999999999999900</formula1>
    </dataValidation>
  </dataValidations>
  <printOptions horizontalCentered="1"/>
  <pageMargins left="0.47244094488188981" right="0.15748031496062992" top="0.31496062992125984" bottom="0.27559055118110237" header="0.19685039370078741" footer="0.19685039370078741"/>
  <pageSetup paperSize="9" scale="50" orientation="landscape" blackAndWhite="1" r:id="rId1"/>
  <headerFooter alignWithMargins="0"/>
  <rowBreaks count="3" manualBreakCount="3">
    <brk id="172" max="16383" man="1"/>
    <brk id="301" max="16383" man="1"/>
    <brk id="42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Button 3">
              <controlPr defaultSize="0" print="0" autoFill="0" autoLine="0" autoPict="0" macro="[0]!PrintO">
                <anchor moveWithCells="1" sizeWithCells="1">
                  <from>
                    <xdr:col>4</xdr:col>
                    <xdr:colOff>807720</xdr:colOff>
                    <xdr:row>2</xdr:row>
                    <xdr:rowOff>30480</xdr:rowOff>
                  </from>
                  <to>
                    <xdr:col>6</xdr:col>
                    <xdr:colOff>617220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5" name="Button 7">
              <controlPr defaultSize="0" print="0" autoFill="0" autoLine="0" autoPict="0" macro="[0]!NextDejn">
                <anchor moveWithCells="1">
                  <from>
                    <xdr:col>3</xdr:col>
                    <xdr:colOff>4229100</xdr:colOff>
                    <xdr:row>2</xdr:row>
                    <xdr:rowOff>30480</xdr:rowOff>
                  </from>
                  <to>
                    <xdr:col>4</xdr:col>
                    <xdr:colOff>182880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6" name="Button 46">
              <controlPr defaultSize="0" print="0" autoFill="0" autoPict="0" macro="[0]!_xludf.Help">
                <anchor moveWithCells="1" sizeWithCells="1">
                  <from>
                    <xdr:col>3</xdr:col>
                    <xdr:colOff>1447800</xdr:colOff>
                    <xdr:row>2</xdr:row>
                    <xdr:rowOff>30480</xdr:rowOff>
                  </from>
                  <to>
                    <xdr:col>3</xdr:col>
                    <xdr:colOff>3550920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IV725"/>
  <sheetViews>
    <sheetView topLeftCell="D703" workbookViewId="0">
      <selection activeCell="E725" sqref="E725"/>
    </sheetView>
  </sheetViews>
  <sheetFormatPr defaultColWidth="9.109375" defaultRowHeight="13.8"/>
  <cols>
    <col min="1" max="1" width="48.109375" style="1490" hidden="1" customWidth="1"/>
    <col min="2" max="2" width="105.88671875" style="1516" hidden="1" customWidth="1"/>
    <col min="3" max="3" width="48.109375" style="1490" hidden="1" customWidth="1"/>
    <col min="4" max="5" width="48.109375" style="1490" customWidth="1"/>
    <col min="6" max="16384" width="9.109375" style="1490"/>
  </cols>
  <sheetData>
    <row r="1" spans="1:3">
      <c r="A1" s="1488" t="s">
        <v>788</v>
      </c>
      <c r="B1" s="1489" t="s">
        <v>792</v>
      </c>
      <c r="C1" s="1488"/>
    </row>
    <row r="2" spans="1:3" ht="31.5" customHeight="1">
      <c r="A2" s="1491">
        <v>0</v>
      </c>
      <c r="B2" s="1492" t="s">
        <v>1203</v>
      </c>
      <c r="C2" s="1493" t="s">
        <v>1657</v>
      </c>
    </row>
    <row r="3" spans="1:3" ht="35.25" customHeight="1">
      <c r="A3" s="1491">
        <v>33</v>
      </c>
      <c r="B3" s="1492" t="s">
        <v>1204</v>
      </c>
      <c r="C3" s="1494" t="s">
        <v>1658</v>
      </c>
    </row>
    <row r="4" spans="1:3" ht="35.25" customHeight="1">
      <c r="A4" s="1491">
        <v>42</v>
      </c>
      <c r="B4" s="1492" t="s">
        <v>1205</v>
      </c>
      <c r="C4" s="1495" t="s">
        <v>1659</v>
      </c>
    </row>
    <row r="5" spans="1:3" ht="18">
      <c r="A5" s="1491">
        <v>96</v>
      </c>
      <c r="B5" s="1492" t="s">
        <v>1206</v>
      </c>
      <c r="C5" s="1495" t="s">
        <v>1660</v>
      </c>
    </row>
    <row r="6" spans="1:3" ht="18">
      <c r="A6" s="1491">
        <v>97</v>
      </c>
      <c r="B6" s="1492" t="s">
        <v>1207</v>
      </c>
      <c r="C6" s="1495" t="s">
        <v>1661</v>
      </c>
    </row>
    <row r="7" spans="1:3" ht="18">
      <c r="A7" s="1491">
        <v>98</v>
      </c>
      <c r="B7" s="1492" t="s">
        <v>1208</v>
      </c>
      <c r="C7" s="1495" t="s">
        <v>1662</v>
      </c>
    </row>
    <row r="8" spans="1:3" ht="15">
      <c r="A8" s="1496"/>
      <c r="B8" s="1496"/>
      <c r="C8" s="1496"/>
    </row>
    <row r="9" spans="1:3" ht="15.6">
      <c r="A9" s="1497"/>
      <c r="B9" s="1497"/>
      <c r="C9" s="1498"/>
    </row>
    <row r="10" spans="1:3">
      <c r="A10" s="1603" t="s">
        <v>788</v>
      </c>
      <c r="B10" s="1604" t="s">
        <v>791</v>
      </c>
      <c r="C10" s="1603"/>
    </row>
    <row r="11" spans="1:3">
      <c r="A11" s="1605"/>
      <c r="B11" s="1606" t="s">
        <v>372</v>
      </c>
      <c r="C11" s="1605"/>
    </row>
    <row r="12" spans="1:3" ht="15.6">
      <c r="A12" s="1499">
        <v>1101</v>
      </c>
      <c r="B12" s="1500" t="s">
        <v>373</v>
      </c>
      <c r="C12" s="1499">
        <v>1101</v>
      </c>
    </row>
    <row r="13" spans="1:3" ht="15.6">
      <c r="A13" s="1499">
        <v>1103</v>
      </c>
      <c r="B13" s="1501" t="s">
        <v>374</v>
      </c>
      <c r="C13" s="1499">
        <v>1103</v>
      </c>
    </row>
    <row r="14" spans="1:3" ht="15.6">
      <c r="A14" s="1499">
        <v>1104</v>
      </c>
      <c r="B14" s="1502" t="s">
        <v>375</v>
      </c>
      <c r="C14" s="1499">
        <v>1104</v>
      </c>
    </row>
    <row r="15" spans="1:3" ht="15.6">
      <c r="A15" s="1499">
        <v>1105</v>
      </c>
      <c r="B15" s="1502" t="s">
        <v>376</v>
      </c>
      <c r="C15" s="1499">
        <v>1105</v>
      </c>
    </row>
    <row r="16" spans="1:3" ht="15.6">
      <c r="A16" s="1499">
        <v>1106</v>
      </c>
      <c r="B16" s="1502" t="s">
        <v>377</v>
      </c>
      <c r="C16" s="1499">
        <v>1106</v>
      </c>
    </row>
    <row r="17" spans="1:3" ht="15.6">
      <c r="A17" s="1499">
        <v>1107</v>
      </c>
      <c r="B17" s="1502" t="s">
        <v>378</v>
      </c>
      <c r="C17" s="1499">
        <v>1107</v>
      </c>
    </row>
    <row r="18" spans="1:3" ht="15.6">
      <c r="A18" s="1499">
        <v>1108</v>
      </c>
      <c r="B18" s="1502" t="s">
        <v>379</v>
      </c>
      <c r="C18" s="1499">
        <v>1108</v>
      </c>
    </row>
    <row r="19" spans="1:3" ht="15.6">
      <c r="A19" s="1499">
        <v>1111</v>
      </c>
      <c r="B19" s="1503" t="s">
        <v>380</v>
      </c>
      <c r="C19" s="1499">
        <v>1111</v>
      </c>
    </row>
    <row r="20" spans="1:3" ht="15.6">
      <c r="A20" s="1499">
        <v>1115</v>
      </c>
      <c r="B20" s="1503" t="s">
        <v>381</v>
      </c>
      <c r="C20" s="1499">
        <v>1115</v>
      </c>
    </row>
    <row r="21" spans="1:3" ht="15.6">
      <c r="A21" s="1499">
        <v>1116</v>
      </c>
      <c r="B21" s="1503" t="s">
        <v>382</v>
      </c>
      <c r="C21" s="1499">
        <v>1116</v>
      </c>
    </row>
    <row r="22" spans="1:3" ht="15.6">
      <c r="A22" s="1499">
        <v>1117</v>
      </c>
      <c r="B22" s="1503" t="s">
        <v>383</v>
      </c>
      <c r="C22" s="1499">
        <v>1117</v>
      </c>
    </row>
    <row r="23" spans="1:3" ht="15.6">
      <c r="A23" s="1499">
        <v>1121</v>
      </c>
      <c r="B23" s="1502" t="s">
        <v>384</v>
      </c>
      <c r="C23" s="1499">
        <v>1121</v>
      </c>
    </row>
    <row r="24" spans="1:3" ht="15.6">
      <c r="A24" s="1499">
        <v>1122</v>
      </c>
      <c r="B24" s="1502" t="s">
        <v>385</v>
      </c>
      <c r="C24" s="1499">
        <v>1122</v>
      </c>
    </row>
    <row r="25" spans="1:3" ht="15.6">
      <c r="A25" s="1499">
        <v>1123</v>
      </c>
      <c r="B25" s="1502" t="s">
        <v>386</v>
      </c>
      <c r="C25" s="1499">
        <v>1123</v>
      </c>
    </row>
    <row r="26" spans="1:3" ht="15.6">
      <c r="A26" s="1499">
        <v>1125</v>
      </c>
      <c r="B26" s="1504" t="s">
        <v>387</v>
      </c>
      <c r="C26" s="1499">
        <v>1125</v>
      </c>
    </row>
    <row r="27" spans="1:3" ht="15.6">
      <c r="A27" s="1499">
        <v>1128</v>
      </c>
      <c r="B27" s="1502" t="s">
        <v>388</v>
      </c>
      <c r="C27" s="1499">
        <v>1128</v>
      </c>
    </row>
    <row r="28" spans="1:3" ht="15.6">
      <c r="A28" s="1499">
        <v>1139</v>
      </c>
      <c r="B28" s="1505" t="s">
        <v>389</v>
      </c>
      <c r="C28" s="1499">
        <v>1139</v>
      </c>
    </row>
    <row r="29" spans="1:3" ht="15.6">
      <c r="A29" s="1499">
        <v>1141</v>
      </c>
      <c r="B29" s="1503" t="s">
        <v>390</v>
      </c>
      <c r="C29" s="1499">
        <v>1141</v>
      </c>
    </row>
    <row r="30" spans="1:3" ht="15.6">
      <c r="A30" s="1499">
        <v>1142</v>
      </c>
      <c r="B30" s="1502" t="s">
        <v>391</v>
      </c>
      <c r="C30" s="1499">
        <v>1142</v>
      </c>
    </row>
    <row r="31" spans="1:3" ht="15.6">
      <c r="A31" s="1499">
        <v>1143</v>
      </c>
      <c r="B31" s="1503" t="s">
        <v>392</v>
      </c>
      <c r="C31" s="1499">
        <v>1143</v>
      </c>
    </row>
    <row r="32" spans="1:3" ht="15.6">
      <c r="A32" s="1499">
        <v>1144</v>
      </c>
      <c r="B32" s="1503" t="s">
        <v>393</v>
      </c>
      <c r="C32" s="1499">
        <v>1144</v>
      </c>
    </row>
    <row r="33" spans="1:3" ht="15.6">
      <c r="A33" s="1499">
        <v>1145</v>
      </c>
      <c r="B33" s="1502" t="s">
        <v>394</v>
      </c>
      <c r="C33" s="1499">
        <v>1145</v>
      </c>
    </row>
    <row r="34" spans="1:3" ht="15.6">
      <c r="A34" s="1499">
        <v>1146</v>
      </c>
      <c r="B34" s="1503" t="s">
        <v>395</v>
      </c>
      <c r="C34" s="1499">
        <v>1146</v>
      </c>
    </row>
    <row r="35" spans="1:3" ht="15.6">
      <c r="A35" s="1499">
        <v>1147</v>
      </c>
      <c r="B35" s="1503" t="s">
        <v>396</v>
      </c>
      <c r="C35" s="1499">
        <v>1147</v>
      </c>
    </row>
    <row r="36" spans="1:3" ht="15.6">
      <c r="A36" s="1499">
        <v>1148</v>
      </c>
      <c r="B36" s="1503" t="s">
        <v>397</v>
      </c>
      <c r="C36" s="1499">
        <v>1148</v>
      </c>
    </row>
    <row r="37" spans="1:3" ht="15.6">
      <c r="A37" s="1499">
        <v>1149</v>
      </c>
      <c r="B37" s="1503" t="s">
        <v>398</v>
      </c>
      <c r="C37" s="1499">
        <v>1149</v>
      </c>
    </row>
    <row r="38" spans="1:3" ht="15.6">
      <c r="A38" s="1499">
        <v>1151</v>
      </c>
      <c r="B38" s="1503" t="s">
        <v>399</v>
      </c>
      <c r="C38" s="1499">
        <v>1151</v>
      </c>
    </row>
    <row r="39" spans="1:3" ht="15.6">
      <c r="A39" s="1499">
        <v>1158</v>
      </c>
      <c r="B39" s="1502" t="s">
        <v>400</v>
      </c>
      <c r="C39" s="1499">
        <v>1158</v>
      </c>
    </row>
    <row r="40" spans="1:3" ht="15.6">
      <c r="A40" s="1499">
        <v>1161</v>
      </c>
      <c r="B40" s="1502" t="s">
        <v>401</v>
      </c>
      <c r="C40" s="1499">
        <v>1161</v>
      </c>
    </row>
    <row r="41" spans="1:3" ht="15.6">
      <c r="A41" s="1499">
        <v>1162</v>
      </c>
      <c r="B41" s="1502" t="s">
        <v>402</v>
      </c>
      <c r="C41" s="1499">
        <v>1162</v>
      </c>
    </row>
    <row r="42" spans="1:3" ht="15.6">
      <c r="A42" s="1499">
        <v>1163</v>
      </c>
      <c r="B42" s="1502" t="s">
        <v>403</v>
      </c>
      <c r="C42" s="1499">
        <v>1163</v>
      </c>
    </row>
    <row r="43" spans="1:3" ht="15.6">
      <c r="A43" s="1499">
        <v>1168</v>
      </c>
      <c r="B43" s="1502" t="s">
        <v>404</v>
      </c>
      <c r="C43" s="1499">
        <v>1168</v>
      </c>
    </row>
    <row r="44" spans="1:3" ht="15.6">
      <c r="A44" s="1499">
        <v>1179</v>
      </c>
      <c r="B44" s="1503" t="s">
        <v>405</v>
      </c>
      <c r="C44" s="1499">
        <v>1179</v>
      </c>
    </row>
    <row r="45" spans="1:3" ht="15.6">
      <c r="A45" s="1499">
        <v>2201</v>
      </c>
      <c r="B45" s="1503" t="s">
        <v>406</v>
      </c>
      <c r="C45" s="1499">
        <v>2201</v>
      </c>
    </row>
    <row r="46" spans="1:3" ht="15.6">
      <c r="A46" s="1499">
        <v>2205</v>
      </c>
      <c r="B46" s="1502" t="s">
        <v>407</v>
      </c>
      <c r="C46" s="1499">
        <v>2205</v>
      </c>
    </row>
    <row r="47" spans="1:3" ht="15.6">
      <c r="A47" s="1499">
        <v>2206</v>
      </c>
      <c r="B47" s="1505" t="s">
        <v>408</v>
      </c>
      <c r="C47" s="1499">
        <v>2206</v>
      </c>
    </row>
    <row r="48" spans="1:3" ht="15.6">
      <c r="A48" s="1499">
        <v>2215</v>
      </c>
      <c r="B48" s="1502" t="s">
        <v>409</v>
      </c>
      <c r="C48" s="1499">
        <v>2215</v>
      </c>
    </row>
    <row r="49" spans="1:3" ht="15.6">
      <c r="A49" s="1499">
        <v>2218</v>
      </c>
      <c r="B49" s="1502" t="s">
        <v>410</v>
      </c>
      <c r="C49" s="1499">
        <v>2218</v>
      </c>
    </row>
    <row r="50" spans="1:3" ht="15.6">
      <c r="A50" s="1499">
        <v>2219</v>
      </c>
      <c r="B50" s="1502" t="s">
        <v>411</v>
      </c>
      <c r="C50" s="1499">
        <v>2219</v>
      </c>
    </row>
    <row r="51" spans="1:3" ht="15.6">
      <c r="A51" s="1499">
        <v>2221</v>
      </c>
      <c r="B51" s="1503" t="s">
        <v>412</v>
      </c>
      <c r="C51" s="1499">
        <v>2221</v>
      </c>
    </row>
    <row r="52" spans="1:3" ht="15.6">
      <c r="A52" s="1499">
        <v>2222</v>
      </c>
      <c r="B52" s="1506" t="s">
        <v>413</v>
      </c>
      <c r="C52" s="1499">
        <v>2222</v>
      </c>
    </row>
    <row r="53" spans="1:3" ht="15.6">
      <c r="A53" s="1499">
        <v>2223</v>
      </c>
      <c r="B53" s="1506" t="s">
        <v>1999</v>
      </c>
      <c r="C53" s="1499">
        <v>2223</v>
      </c>
    </row>
    <row r="54" spans="1:3" ht="15.6">
      <c r="A54" s="1499">
        <v>2224</v>
      </c>
      <c r="B54" s="1505" t="s">
        <v>414</v>
      </c>
      <c r="C54" s="1499">
        <v>2224</v>
      </c>
    </row>
    <row r="55" spans="1:3" ht="15.6">
      <c r="A55" s="1499">
        <v>2225</v>
      </c>
      <c r="B55" s="1502" t="s">
        <v>415</v>
      </c>
      <c r="C55" s="1499">
        <v>2225</v>
      </c>
    </row>
    <row r="56" spans="1:3" ht="15.6">
      <c r="A56" s="1499">
        <v>2228</v>
      </c>
      <c r="B56" s="1502" t="s">
        <v>416</v>
      </c>
      <c r="C56" s="1499">
        <v>2228</v>
      </c>
    </row>
    <row r="57" spans="1:3" ht="15.6">
      <c r="A57" s="1499">
        <v>2239</v>
      </c>
      <c r="B57" s="1503" t="s">
        <v>417</v>
      </c>
      <c r="C57" s="1499">
        <v>2239</v>
      </c>
    </row>
    <row r="58" spans="1:3" ht="15.6">
      <c r="A58" s="1499">
        <v>2241</v>
      </c>
      <c r="B58" s="1506" t="s">
        <v>418</v>
      </c>
      <c r="C58" s="1499">
        <v>2241</v>
      </c>
    </row>
    <row r="59" spans="1:3" ht="15.6">
      <c r="A59" s="1499">
        <v>2242</v>
      </c>
      <c r="B59" s="1506" t="s">
        <v>419</v>
      </c>
      <c r="C59" s="1499">
        <v>2242</v>
      </c>
    </row>
    <row r="60" spans="1:3" ht="15.6">
      <c r="A60" s="1499">
        <v>2243</v>
      </c>
      <c r="B60" s="1506" t="s">
        <v>420</v>
      </c>
      <c r="C60" s="1499">
        <v>2243</v>
      </c>
    </row>
    <row r="61" spans="1:3" ht="15.6">
      <c r="A61" s="1499">
        <v>2244</v>
      </c>
      <c r="B61" s="1506" t="s">
        <v>421</v>
      </c>
      <c r="C61" s="1499">
        <v>2244</v>
      </c>
    </row>
    <row r="62" spans="1:3" ht="15.6">
      <c r="A62" s="1499">
        <v>2245</v>
      </c>
      <c r="B62" s="1507" t="s">
        <v>422</v>
      </c>
      <c r="C62" s="1499">
        <v>2245</v>
      </c>
    </row>
    <row r="63" spans="1:3" ht="15.6">
      <c r="A63" s="1499">
        <v>2246</v>
      </c>
      <c r="B63" s="1506" t="s">
        <v>423</v>
      </c>
      <c r="C63" s="1499">
        <v>2246</v>
      </c>
    </row>
    <row r="64" spans="1:3" ht="15.6">
      <c r="A64" s="1499">
        <v>2247</v>
      </c>
      <c r="B64" s="1506" t="s">
        <v>424</v>
      </c>
      <c r="C64" s="1499">
        <v>2247</v>
      </c>
    </row>
    <row r="65" spans="1:3" ht="15.6">
      <c r="A65" s="1499">
        <v>2248</v>
      </c>
      <c r="B65" s="1506" t="s">
        <v>425</v>
      </c>
      <c r="C65" s="1499">
        <v>2248</v>
      </c>
    </row>
    <row r="66" spans="1:3" ht="15.6">
      <c r="A66" s="1499">
        <v>2249</v>
      </c>
      <c r="B66" s="1506" t="s">
        <v>426</v>
      </c>
      <c r="C66" s="1499">
        <v>2249</v>
      </c>
    </row>
    <row r="67" spans="1:3" ht="15.6">
      <c r="A67" s="1499">
        <v>2258</v>
      </c>
      <c r="B67" s="1502" t="s">
        <v>427</v>
      </c>
      <c r="C67" s="1499">
        <v>2258</v>
      </c>
    </row>
    <row r="68" spans="1:3" ht="15.6">
      <c r="A68" s="1499">
        <v>2259</v>
      </c>
      <c r="B68" s="1505" t="s">
        <v>428</v>
      </c>
      <c r="C68" s="1499">
        <v>2259</v>
      </c>
    </row>
    <row r="69" spans="1:3" ht="15.6">
      <c r="A69" s="1499">
        <v>2261</v>
      </c>
      <c r="B69" s="1503" t="s">
        <v>429</v>
      </c>
      <c r="C69" s="1499">
        <v>2261</v>
      </c>
    </row>
    <row r="70" spans="1:3" ht="15.6">
      <c r="A70" s="1499">
        <v>2268</v>
      </c>
      <c r="B70" s="1502" t="s">
        <v>430</v>
      </c>
      <c r="C70" s="1499">
        <v>2268</v>
      </c>
    </row>
    <row r="71" spans="1:3" ht="15.6">
      <c r="A71" s="1499">
        <v>2279</v>
      </c>
      <c r="B71" s="1503" t="s">
        <v>431</v>
      </c>
      <c r="C71" s="1499">
        <v>2279</v>
      </c>
    </row>
    <row r="72" spans="1:3" ht="15.6">
      <c r="A72" s="1499">
        <v>2281</v>
      </c>
      <c r="B72" s="1505" t="s">
        <v>432</v>
      </c>
      <c r="C72" s="1499">
        <v>2281</v>
      </c>
    </row>
    <row r="73" spans="1:3" ht="15.6">
      <c r="A73" s="1499">
        <v>2282</v>
      </c>
      <c r="B73" s="1505" t="s">
        <v>433</v>
      </c>
      <c r="C73" s="1499">
        <v>2282</v>
      </c>
    </row>
    <row r="74" spans="1:3" ht="15.6">
      <c r="A74" s="1499">
        <v>2283</v>
      </c>
      <c r="B74" s="1505" t="s">
        <v>434</v>
      </c>
      <c r="C74" s="1499">
        <v>2283</v>
      </c>
    </row>
    <row r="75" spans="1:3" ht="15.6">
      <c r="A75" s="1499">
        <v>2284</v>
      </c>
      <c r="B75" s="1505" t="s">
        <v>435</v>
      </c>
      <c r="C75" s="1499">
        <v>2284</v>
      </c>
    </row>
    <row r="76" spans="1:3" ht="15.6">
      <c r="A76" s="1499">
        <v>2285</v>
      </c>
      <c r="B76" s="1505" t="s">
        <v>436</v>
      </c>
      <c r="C76" s="1499">
        <v>2285</v>
      </c>
    </row>
    <row r="77" spans="1:3" ht="15.6">
      <c r="A77" s="1499">
        <v>2288</v>
      </c>
      <c r="B77" s="1505" t="s">
        <v>437</v>
      </c>
      <c r="C77" s="1499">
        <v>2288</v>
      </c>
    </row>
    <row r="78" spans="1:3" ht="15.6">
      <c r="A78" s="1499">
        <v>2289</v>
      </c>
      <c r="B78" s="1505" t="s">
        <v>438</v>
      </c>
      <c r="C78" s="1499">
        <v>2289</v>
      </c>
    </row>
    <row r="79" spans="1:3" ht="15.6">
      <c r="A79" s="1499">
        <v>3301</v>
      </c>
      <c r="B79" s="1502" t="s">
        <v>439</v>
      </c>
      <c r="C79" s="1499">
        <v>3301</v>
      </c>
    </row>
    <row r="80" spans="1:3" ht="15.6">
      <c r="A80" s="1499">
        <v>3311</v>
      </c>
      <c r="B80" s="1502" t="s">
        <v>2000</v>
      </c>
      <c r="C80" s="1499">
        <v>3311</v>
      </c>
    </row>
    <row r="81" spans="1:3" ht="15.6">
      <c r="A81" s="1499">
        <v>3312</v>
      </c>
      <c r="B81" s="1503" t="s">
        <v>2001</v>
      </c>
      <c r="C81" s="1499">
        <v>3312</v>
      </c>
    </row>
    <row r="82" spans="1:3" ht="15.6">
      <c r="A82" s="1499">
        <v>3318</v>
      </c>
      <c r="B82" s="1505" t="s">
        <v>440</v>
      </c>
      <c r="C82" s="1499">
        <v>3318</v>
      </c>
    </row>
    <row r="83" spans="1:3" ht="15.6">
      <c r="A83" s="1499">
        <v>3321</v>
      </c>
      <c r="B83" s="1502" t="s">
        <v>1992</v>
      </c>
      <c r="C83" s="1499">
        <v>3321</v>
      </c>
    </row>
    <row r="84" spans="1:3" ht="15.6">
      <c r="A84" s="1499">
        <v>3322</v>
      </c>
      <c r="B84" s="1503" t="s">
        <v>1993</v>
      </c>
      <c r="C84" s="1499">
        <v>3322</v>
      </c>
    </row>
    <row r="85" spans="1:3" ht="15.6">
      <c r="A85" s="1499">
        <v>3323</v>
      </c>
      <c r="B85" s="1505" t="s">
        <v>1991</v>
      </c>
      <c r="C85" s="1499">
        <v>3323</v>
      </c>
    </row>
    <row r="86" spans="1:3" ht="15.6">
      <c r="A86" s="1499">
        <v>3324</v>
      </c>
      <c r="B86" s="1505" t="s">
        <v>441</v>
      </c>
      <c r="C86" s="1499">
        <v>3324</v>
      </c>
    </row>
    <row r="87" spans="1:3" ht="15.6">
      <c r="A87" s="1499">
        <v>3325</v>
      </c>
      <c r="B87" s="1503" t="s">
        <v>1994</v>
      </c>
      <c r="C87" s="1499">
        <v>3325</v>
      </c>
    </row>
    <row r="88" spans="1:3" ht="15.6">
      <c r="A88" s="1499">
        <v>3326</v>
      </c>
      <c r="B88" s="1502" t="s">
        <v>1995</v>
      </c>
      <c r="C88" s="1499">
        <v>3326</v>
      </c>
    </row>
    <row r="89" spans="1:3" ht="15.6">
      <c r="A89" s="1499">
        <v>3327</v>
      </c>
      <c r="B89" s="1502" t="s">
        <v>1996</v>
      </c>
      <c r="C89" s="1499">
        <v>3327</v>
      </c>
    </row>
    <row r="90" spans="1:3" ht="15.6">
      <c r="A90" s="1499">
        <v>3332</v>
      </c>
      <c r="B90" s="1502" t="s">
        <v>442</v>
      </c>
      <c r="C90" s="1499">
        <v>3332</v>
      </c>
    </row>
    <row r="91" spans="1:3" ht="15.6">
      <c r="A91" s="1499">
        <v>3333</v>
      </c>
      <c r="B91" s="1503" t="s">
        <v>443</v>
      </c>
      <c r="C91" s="1499">
        <v>3333</v>
      </c>
    </row>
    <row r="92" spans="1:3" ht="15.6">
      <c r="A92" s="1499">
        <v>3334</v>
      </c>
      <c r="B92" s="1503" t="s">
        <v>520</v>
      </c>
      <c r="C92" s="1499">
        <v>3334</v>
      </c>
    </row>
    <row r="93" spans="1:3" ht="15.6">
      <c r="A93" s="1499">
        <v>3336</v>
      </c>
      <c r="B93" s="1503" t="s">
        <v>521</v>
      </c>
      <c r="C93" s="1499">
        <v>3336</v>
      </c>
    </row>
    <row r="94" spans="1:3" ht="15.6">
      <c r="A94" s="1499">
        <v>3337</v>
      </c>
      <c r="B94" s="1502" t="s">
        <v>1997</v>
      </c>
      <c r="C94" s="1499">
        <v>3337</v>
      </c>
    </row>
    <row r="95" spans="1:3" ht="15.6">
      <c r="A95" s="1499">
        <v>3338</v>
      </c>
      <c r="B95" s="1502" t="s">
        <v>1998</v>
      </c>
      <c r="C95" s="1499">
        <v>3338</v>
      </c>
    </row>
    <row r="96" spans="1:3" ht="15.6">
      <c r="A96" s="1499">
        <v>3341</v>
      </c>
      <c r="B96" s="1503" t="s">
        <v>522</v>
      </c>
      <c r="C96" s="1499">
        <v>3341</v>
      </c>
    </row>
    <row r="97" spans="1:3" ht="15.6">
      <c r="A97" s="1499">
        <v>3349</v>
      </c>
      <c r="B97" s="1503" t="s">
        <v>444</v>
      </c>
      <c r="C97" s="1499">
        <v>3349</v>
      </c>
    </row>
    <row r="98" spans="1:3" ht="15.6">
      <c r="A98" s="1499">
        <v>3359</v>
      </c>
      <c r="B98" s="1503" t="s">
        <v>445</v>
      </c>
      <c r="C98" s="1499">
        <v>3359</v>
      </c>
    </row>
    <row r="99" spans="1:3" ht="15.6">
      <c r="A99" s="1499">
        <v>3369</v>
      </c>
      <c r="B99" s="1503" t="s">
        <v>446</v>
      </c>
      <c r="C99" s="1499">
        <v>3369</v>
      </c>
    </row>
    <row r="100" spans="1:3" ht="15.6">
      <c r="A100" s="1499">
        <v>3388</v>
      </c>
      <c r="B100" s="1502" t="s">
        <v>0</v>
      </c>
      <c r="C100" s="1499">
        <v>3388</v>
      </c>
    </row>
    <row r="101" spans="1:3" ht="15.6">
      <c r="A101" s="1499">
        <v>3389</v>
      </c>
      <c r="B101" s="1503" t="s">
        <v>1</v>
      </c>
      <c r="C101" s="1499">
        <v>3389</v>
      </c>
    </row>
    <row r="102" spans="1:3" ht="15.6">
      <c r="A102" s="1499">
        <v>4401</v>
      </c>
      <c r="B102" s="1502" t="s">
        <v>2</v>
      </c>
      <c r="C102" s="1499">
        <v>4401</v>
      </c>
    </row>
    <row r="103" spans="1:3" ht="15.6">
      <c r="A103" s="1499">
        <v>4412</v>
      </c>
      <c r="B103" s="1505" t="s">
        <v>3</v>
      </c>
      <c r="C103" s="1499">
        <v>4412</v>
      </c>
    </row>
    <row r="104" spans="1:3" ht="15.6">
      <c r="A104" s="1499">
        <v>4415</v>
      </c>
      <c r="B104" s="1503" t="s">
        <v>4</v>
      </c>
      <c r="C104" s="1499">
        <v>4415</v>
      </c>
    </row>
    <row r="105" spans="1:3" ht="15.6">
      <c r="A105" s="1499">
        <v>4418</v>
      </c>
      <c r="B105" s="1503" t="s">
        <v>5</v>
      </c>
      <c r="C105" s="1499">
        <v>4418</v>
      </c>
    </row>
    <row r="106" spans="1:3" ht="15.6">
      <c r="A106" s="1499">
        <v>4429</v>
      </c>
      <c r="B106" s="1502" t="s">
        <v>6</v>
      </c>
      <c r="C106" s="1499">
        <v>4429</v>
      </c>
    </row>
    <row r="107" spans="1:3" ht="15.6">
      <c r="A107" s="1499">
        <v>4431</v>
      </c>
      <c r="B107" s="1503" t="s">
        <v>2002</v>
      </c>
      <c r="C107" s="1499">
        <v>4431</v>
      </c>
    </row>
    <row r="108" spans="1:3" ht="15.6">
      <c r="A108" s="1499">
        <v>4433</v>
      </c>
      <c r="B108" s="1503" t="s">
        <v>7</v>
      </c>
      <c r="C108" s="1499">
        <v>4433</v>
      </c>
    </row>
    <row r="109" spans="1:3" ht="15.6">
      <c r="A109" s="1499">
        <v>4436</v>
      </c>
      <c r="B109" s="1503" t="s">
        <v>8</v>
      </c>
      <c r="C109" s="1499">
        <v>4436</v>
      </c>
    </row>
    <row r="110" spans="1:3" ht="15.6">
      <c r="A110" s="1499">
        <v>4437</v>
      </c>
      <c r="B110" s="1504" t="s">
        <v>9</v>
      </c>
      <c r="C110" s="1499">
        <v>4437</v>
      </c>
    </row>
    <row r="111" spans="1:3" ht="15.6">
      <c r="A111" s="1499">
        <v>4448</v>
      </c>
      <c r="B111" s="1504" t="s">
        <v>2030</v>
      </c>
      <c r="C111" s="1499">
        <v>4448</v>
      </c>
    </row>
    <row r="112" spans="1:3" ht="15.6">
      <c r="A112" s="1499">
        <v>4450</v>
      </c>
      <c r="B112" s="1503" t="s">
        <v>10</v>
      </c>
      <c r="C112" s="1499">
        <v>4450</v>
      </c>
    </row>
    <row r="113" spans="1:3" ht="15.6">
      <c r="A113" s="1499">
        <v>4451</v>
      </c>
      <c r="B113" s="1508" t="s">
        <v>11</v>
      </c>
      <c r="C113" s="1499">
        <v>4451</v>
      </c>
    </row>
    <row r="114" spans="1:3" ht="15.6">
      <c r="A114" s="1499">
        <v>4452</v>
      </c>
      <c r="B114" s="1508" t="s">
        <v>12</v>
      </c>
      <c r="C114" s="1499">
        <v>4452</v>
      </c>
    </row>
    <row r="115" spans="1:3" ht="15.6">
      <c r="A115" s="1499">
        <v>4453</v>
      </c>
      <c r="B115" s="1508" t="s">
        <v>13</v>
      </c>
      <c r="C115" s="1499">
        <v>4453</v>
      </c>
    </row>
    <row r="116" spans="1:3" ht="15.6">
      <c r="A116" s="1499">
        <v>4454</v>
      </c>
      <c r="B116" s="1509" t="s">
        <v>14</v>
      </c>
      <c r="C116" s="1499">
        <v>4454</v>
      </c>
    </row>
    <row r="117" spans="1:3" ht="15.6">
      <c r="A117" s="1499">
        <v>4455</v>
      </c>
      <c r="B117" s="1509" t="s">
        <v>2003</v>
      </c>
      <c r="C117" s="1499">
        <v>4455</v>
      </c>
    </row>
    <row r="118" spans="1:3" ht="15.6">
      <c r="A118" s="1499">
        <v>4456</v>
      </c>
      <c r="B118" s="1508" t="s">
        <v>15</v>
      </c>
      <c r="C118" s="1499">
        <v>4456</v>
      </c>
    </row>
    <row r="119" spans="1:3" ht="15.6">
      <c r="A119" s="1499">
        <v>4457</v>
      </c>
      <c r="B119" s="1510" t="s">
        <v>2004</v>
      </c>
      <c r="C119" s="1499">
        <v>4457</v>
      </c>
    </row>
    <row r="120" spans="1:3" ht="15.6">
      <c r="A120" s="1499">
        <v>4458</v>
      </c>
      <c r="B120" s="1510" t="s">
        <v>2033</v>
      </c>
      <c r="C120" s="1499">
        <v>4458</v>
      </c>
    </row>
    <row r="121" spans="1:3" ht="15.6">
      <c r="A121" s="1499">
        <v>4459</v>
      </c>
      <c r="B121" s="1510" t="s">
        <v>1663</v>
      </c>
      <c r="C121" s="1499">
        <v>4459</v>
      </c>
    </row>
    <row r="122" spans="1:3" ht="15.6">
      <c r="A122" s="1499">
        <v>4465</v>
      </c>
      <c r="B122" s="1500" t="s">
        <v>16</v>
      </c>
      <c r="C122" s="1499">
        <v>4465</v>
      </c>
    </row>
    <row r="123" spans="1:3" ht="15.6">
      <c r="A123" s="1499">
        <v>4467</v>
      </c>
      <c r="B123" s="1501" t="s">
        <v>17</v>
      </c>
      <c r="C123" s="1499">
        <v>4467</v>
      </c>
    </row>
    <row r="124" spans="1:3" ht="15.6">
      <c r="A124" s="1499">
        <v>4468</v>
      </c>
      <c r="B124" s="1502" t="s">
        <v>18</v>
      </c>
      <c r="C124" s="1499">
        <v>4468</v>
      </c>
    </row>
    <row r="125" spans="1:3" ht="15.6">
      <c r="A125" s="1499">
        <v>4469</v>
      </c>
      <c r="B125" s="1503" t="s">
        <v>19</v>
      </c>
      <c r="C125" s="1499">
        <v>4469</v>
      </c>
    </row>
    <row r="126" spans="1:3" ht="15.6">
      <c r="A126" s="1499">
        <v>5501</v>
      </c>
      <c r="B126" s="1502" t="s">
        <v>20</v>
      </c>
      <c r="C126" s="1499">
        <v>5501</v>
      </c>
    </row>
    <row r="127" spans="1:3" ht="15.6">
      <c r="A127" s="1499">
        <v>5511</v>
      </c>
      <c r="B127" s="1507" t="s">
        <v>21</v>
      </c>
      <c r="C127" s="1499">
        <v>5511</v>
      </c>
    </row>
    <row r="128" spans="1:3" ht="15.6">
      <c r="A128" s="1499">
        <v>5512</v>
      </c>
      <c r="B128" s="1502" t="s">
        <v>22</v>
      </c>
      <c r="C128" s="1499">
        <v>5512</v>
      </c>
    </row>
    <row r="129" spans="1:3" ht="15.6">
      <c r="A129" s="1499">
        <v>5513</v>
      </c>
      <c r="B129" s="1510" t="s">
        <v>2034</v>
      </c>
      <c r="C129" s="1499">
        <v>5513</v>
      </c>
    </row>
    <row r="130" spans="1:3" ht="15.6">
      <c r="A130" s="1499">
        <v>5514</v>
      </c>
      <c r="B130" s="1510" t="s">
        <v>545</v>
      </c>
      <c r="C130" s="1499">
        <v>5514</v>
      </c>
    </row>
    <row r="131" spans="1:3" ht="15.6">
      <c r="A131" s="1499">
        <v>5515</v>
      </c>
      <c r="B131" s="1510" t="s">
        <v>546</v>
      </c>
      <c r="C131" s="1499">
        <v>5515</v>
      </c>
    </row>
    <row r="132" spans="1:3" ht="15.6">
      <c r="A132" s="1499">
        <v>5516</v>
      </c>
      <c r="B132" s="1510" t="s">
        <v>2035</v>
      </c>
      <c r="C132" s="1499">
        <v>5516</v>
      </c>
    </row>
    <row r="133" spans="1:3" ht="15.6">
      <c r="A133" s="1499">
        <v>5517</v>
      </c>
      <c r="B133" s="1510" t="s">
        <v>547</v>
      </c>
      <c r="C133" s="1499">
        <v>5517</v>
      </c>
    </row>
    <row r="134" spans="1:3" ht="15.6">
      <c r="A134" s="1499">
        <v>5518</v>
      </c>
      <c r="B134" s="1502" t="s">
        <v>548</v>
      </c>
      <c r="C134" s="1499">
        <v>5518</v>
      </c>
    </row>
    <row r="135" spans="1:3" ht="15.6">
      <c r="A135" s="1499">
        <v>5519</v>
      </c>
      <c r="B135" s="1502" t="s">
        <v>549</v>
      </c>
      <c r="C135" s="1499">
        <v>5519</v>
      </c>
    </row>
    <row r="136" spans="1:3" ht="15.6">
      <c r="A136" s="1499">
        <v>5521</v>
      </c>
      <c r="B136" s="1502" t="s">
        <v>550</v>
      </c>
      <c r="C136" s="1499">
        <v>5521</v>
      </c>
    </row>
    <row r="137" spans="1:3" ht="15.6">
      <c r="A137" s="1499">
        <v>5522</v>
      </c>
      <c r="B137" s="1511" t="s">
        <v>551</v>
      </c>
      <c r="C137" s="1499">
        <v>5522</v>
      </c>
    </row>
    <row r="138" spans="1:3" ht="15.6">
      <c r="A138" s="1499">
        <v>5524</v>
      </c>
      <c r="B138" s="1500" t="s">
        <v>552</v>
      </c>
      <c r="C138" s="1499">
        <v>5524</v>
      </c>
    </row>
    <row r="139" spans="1:3" ht="15.6">
      <c r="A139" s="1499">
        <v>5525</v>
      </c>
      <c r="B139" s="1507" t="s">
        <v>553</v>
      </c>
      <c r="C139" s="1499">
        <v>5525</v>
      </c>
    </row>
    <row r="140" spans="1:3" ht="15.6">
      <c r="A140" s="1499">
        <v>5526</v>
      </c>
      <c r="B140" s="1504" t="s">
        <v>554</v>
      </c>
      <c r="C140" s="1499">
        <v>5526</v>
      </c>
    </row>
    <row r="141" spans="1:3" ht="15.6">
      <c r="A141" s="1499">
        <v>5527</v>
      </c>
      <c r="B141" s="1504" t="s">
        <v>555</v>
      </c>
      <c r="C141" s="1499">
        <v>5527</v>
      </c>
    </row>
    <row r="142" spans="1:3" ht="15.6">
      <c r="A142" s="1499">
        <v>5528</v>
      </c>
      <c r="B142" s="1504" t="s">
        <v>556</v>
      </c>
      <c r="C142" s="1499">
        <v>5528</v>
      </c>
    </row>
    <row r="143" spans="1:3" ht="15.6">
      <c r="A143" s="1499">
        <v>5529</v>
      </c>
      <c r="B143" s="1504" t="s">
        <v>557</v>
      </c>
      <c r="C143" s="1499">
        <v>5529</v>
      </c>
    </row>
    <row r="144" spans="1:3" ht="15.6">
      <c r="A144" s="1499">
        <v>5530</v>
      </c>
      <c r="B144" s="1504" t="s">
        <v>558</v>
      </c>
      <c r="C144" s="1499">
        <v>5530</v>
      </c>
    </row>
    <row r="145" spans="1:3" ht="15.6">
      <c r="A145" s="1499">
        <v>5531</v>
      </c>
      <c r="B145" s="1507" t="s">
        <v>559</v>
      </c>
      <c r="C145" s="1499">
        <v>5531</v>
      </c>
    </row>
    <row r="146" spans="1:3" ht="15.6">
      <c r="A146" s="1499">
        <v>5532</v>
      </c>
      <c r="B146" s="1511" t="s">
        <v>560</v>
      </c>
      <c r="C146" s="1499">
        <v>5532</v>
      </c>
    </row>
    <row r="147" spans="1:3" ht="15.6">
      <c r="A147" s="1499">
        <v>5533</v>
      </c>
      <c r="B147" s="1511" t="s">
        <v>561</v>
      </c>
      <c r="C147" s="1499">
        <v>5533</v>
      </c>
    </row>
    <row r="148" spans="1:3" ht="15.6">
      <c r="A148" s="1512">
        <v>5534</v>
      </c>
      <c r="B148" s="1511" t="s">
        <v>562</v>
      </c>
      <c r="C148" s="1512">
        <v>5534</v>
      </c>
    </row>
    <row r="149" spans="1:3" ht="15.6">
      <c r="A149" s="1512">
        <v>5535</v>
      </c>
      <c r="B149" s="1511" t="s">
        <v>563</v>
      </c>
      <c r="C149" s="1512">
        <v>5535</v>
      </c>
    </row>
    <row r="150" spans="1:3" ht="15.6">
      <c r="A150" s="1499">
        <v>5538</v>
      </c>
      <c r="B150" s="1507" t="s">
        <v>564</v>
      </c>
      <c r="C150" s="1499">
        <v>5538</v>
      </c>
    </row>
    <row r="151" spans="1:3" ht="15.6">
      <c r="A151" s="1499">
        <v>5540</v>
      </c>
      <c r="B151" s="1511" t="s">
        <v>565</v>
      </c>
      <c r="C151" s="1499">
        <v>5540</v>
      </c>
    </row>
    <row r="152" spans="1:3" ht="15.6">
      <c r="A152" s="1499">
        <v>5541</v>
      </c>
      <c r="B152" s="1511" t="s">
        <v>566</v>
      </c>
      <c r="C152" s="1499">
        <v>5541</v>
      </c>
    </row>
    <row r="153" spans="1:3" ht="15.6">
      <c r="A153" s="1499">
        <v>5545</v>
      </c>
      <c r="B153" s="1511" t="s">
        <v>567</v>
      </c>
      <c r="C153" s="1499">
        <v>5545</v>
      </c>
    </row>
    <row r="154" spans="1:3" ht="15.6">
      <c r="A154" s="1499">
        <v>5546</v>
      </c>
      <c r="B154" s="1511" t="s">
        <v>568</v>
      </c>
      <c r="C154" s="1499">
        <v>5546</v>
      </c>
    </row>
    <row r="155" spans="1:3" ht="15.6">
      <c r="A155" s="1499">
        <v>5547</v>
      </c>
      <c r="B155" s="1511" t="s">
        <v>569</v>
      </c>
      <c r="C155" s="1499">
        <v>5547</v>
      </c>
    </row>
    <row r="156" spans="1:3" ht="15.6">
      <c r="A156" s="1499">
        <v>5548</v>
      </c>
      <c r="B156" s="1511" t="s">
        <v>570</v>
      </c>
      <c r="C156" s="1499">
        <v>5548</v>
      </c>
    </row>
    <row r="157" spans="1:3" ht="15.6">
      <c r="A157" s="1499">
        <v>5550</v>
      </c>
      <c r="B157" s="1511" t="s">
        <v>571</v>
      </c>
      <c r="C157" s="1499">
        <v>5550</v>
      </c>
    </row>
    <row r="158" spans="1:3" ht="15.6">
      <c r="A158" s="1499">
        <v>5551</v>
      </c>
      <c r="B158" s="1511" t="s">
        <v>572</v>
      </c>
      <c r="C158" s="1499">
        <v>5551</v>
      </c>
    </row>
    <row r="159" spans="1:3" ht="15.6">
      <c r="A159" s="1499">
        <v>5553</v>
      </c>
      <c r="B159" s="1511" t="s">
        <v>573</v>
      </c>
      <c r="C159" s="1499">
        <v>5553</v>
      </c>
    </row>
    <row r="160" spans="1:3" ht="15.6">
      <c r="A160" s="1499">
        <v>5554</v>
      </c>
      <c r="B160" s="1507" t="s">
        <v>574</v>
      </c>
      <c r="C160" s="1499">
        <v>5554</v>
      </c>
    </row>
    <row r="161" spans="1:3" ht="15.6">
      <c r="A161" s="1499">
        <v>5556</v>
      </c>
      <c r="B161" s="1503" t="s">
        <v>575</v>
      </c>
      <c r="C161" s="1499">
        <v>5556</v>
      </c>
    </row>
    <row r="162" spans="1:3" ht="15.6">
      <c r="A162" s="1499">
        <v>5561</v>
      </c>
      <c r="B162" s="1513" t="s">
        <v>2045</v>
      </c>
      <c r="C162" s="1499">
        <v>5561</v>
      </c>
    </row>
    <row r="163" spans="1:3" ht="15.6">
      <c r="A163" s="1499">
        <v>5562</v>
      </c>
      <c r="B163" s="1513" t="s">
        <v>2046</v>
      </c>
      <c r="C163" s="1499">
        <v>5562</v>
      </c>
    </row>
    <row r="164" spans="1:3" ht="15.6">
      <c r="A164" s="1499">
        <v>5588</v>
      </c>
      <c r="B164" s="1502" t="s">
        <v>576</v>
      </c>
      <c r="C164" s="1499">
        <v>5588</v>
      </c>
    </row>
    <row r="165" spans="1:3" ht="15.6">
      <c r="A165" s="1499">
        <v>5589</v>
      </c>
      <c r="B165" s="1502" t="s">
        <v>577</v>
      </c>
      <c r="C165" s="1499">
        <v>5589</v>
      </c>
    </row>
    <row r="166" spans="1:3" ht="15.6">
      <c r="A166" s="1499">
        <v>6601</v>
      </c>
      <c r="B166" s="1502" t="s">
        <v>578</v>
      </c>
      <c r="C166" s="1499">
        <v>6601</v>
      </c>
    </row>
    <row r="167" spans="1:3" ht="15.6">
      <c r="A167" s="1499">
        <v>6602</v>
      </c>
      <c r="B167" s="1503" t="s">
        <v>579</v>
      </c>
      <c r="C167" s="1499">
        <v>6602</v>
      </c>
    </row>
    <row r="168" spans="1:3" ht="15.6">
      <c r="A168" s="1499">
        <v>6603</v>
      </c>
      <c r="B168" s="1503" t="s">
        <v>580</v>
      </c>
      <c r="C168" s="1499">
        <v>6603</v>
      </c>
    </row>
    <row r="169" spans="1:3" ht="15.6">
      <c r="A169" s="1499">
        <v>6604</v>
      </c>
      <c r="B169" s="1503" t="s">
        <v>581</v>
      </c>
      <c r="C169" s="1499">
        <v>6604</v>
      </c>
    </row>
    <row r="170" spans="1:3" ht="15.6">
      <c r="A170" s="1499">
        <v>6605</v>
      </c>
      <c r="B170" s="1503" t="s">
        <v>2049</v>
      </c>
      <c r="C170" s="1499">
        <v>6605</v>
      </c>
    </row>
    <row r="171" spans="1:3" ht="15.6">
      <c r="A171" s="1512">
        <v>6606</v>
      </c>
      <c r="B171" s="1505" t="s">
        <v>582</v>
      </c>
      <c r="C171" s="1512">
        <v>6606</v>
      </c>
    </row>
    <row r="172" spans="1:3" ht="15.6">
      <c r="A172" s="1499">
        <v>6618</v>
      </c>
      <c r="B172" s="1502" t="s">
        <v>583</v>
      </c>
      <c r="C172" s="1499">
        <v>6618</v>
      </c>
    </row>
    <row r="173" spans="1:3" ht="15.6">
      <c r="A173" s="1499">
        <v>6619</v>
      </c>
      <c r="B173" s="1503" t="s">
        <v>584</v>
      </c>
      <c r="C173" s="1499">
        <v>6619</v>
      </c>
    </row>
    <row r="174" spans="1:3" ht="15.6">
      <c r="A174" s="1499">
        <v>6621</v>
      </c>
      <c r="B174" s="1502" t="s">
        <v>585</v>
      </c>
      <c r="C174" s="1499">
        <v>6621</v>
      </c>
    </row>
    <row r="175" spans="1:3" ht="15.6">
      <c r="A175" s="1499">
        <v>6622</v>
      </c>
      <c r="B175" s="1503" t="s">
        <v>586</v>
      </c>
      <c r="C175" s="1499">
        <v>6622</v>
      </c>
    </row>
    <row r="176" spans="1:3" ht="15.6">
      <c r="A176" s="1499">
        <v>6623</v>
      </c>
      <c r="B176" s="1503" t="s">
        <v>587</v>
      </c>
      <c r="C176" s="1499">
        <v>6623</v>
      </c>
    </row>
    <row r="177" spans="1:3" ht="15.6">
      <c r="A177" s="1499">
        <v>6624</v>
      </c>
      <c r="B177" s="1503" t="s">
        <v>588</v>
      </c>
      <c r="C177" s="1499">
        <v>6624</v>
      </c>
    </row>
    <row r="178" spans="1:3" ht="15.6">
      <c r="A178" s="1499">
        <v>6625</v>
      </c>
      <c r="B178" s="1504" t="s">
        <v>589</v>
      </c>
      <c r="C178" s="1499">
        <v>6625</v>
      </c>
    </row>
    <row r="179" spans="1:3" ht="15.6">
      <c r="A179" s="1499">
        <v>6626</v>
      </c>
      <c r="B179" s="1504" t="s">
        <v>479</v>
      </c>
      <c r="C179" s="1499">
        <v>6626</v>
      </c>
    </row>
    <row r="180" spans="1:3" ht="15.6">
      <c r="A180" s="1499">
        <v>6627</v>
      </c>
      <c r="B180" s="1504" t="s">
        <v>480</v>
      </c>
      <c r="C180" s="1499">
        <v>6627</v>
      </c>
    </row>
    <row r="181" spans="1:3" ht="15.6">
      <c r="A181" s="1499">
        <v>6628</v>
      </c>
      <c r="B181" s="1510" t="s">
        <v>481</v>
      </c>
      <c r="C181" s="1499">
        <v>6628</v>
      </c>
    </row>
    <row r="182" spans="1:3" ht="15.6">
      <c r="A182" s="1499">
        <v>6629</v>
      </c>
      <c r="B182" s="1513" t="s">
        <v>482</v>
      </c>
      <c r="C182" s="1499">
        <v>6629</v>
      </c>
    </row>
    <row r="183" spans="1:3" ht="15.6">
      <c r="A183" s="1514">
        <v>7701</v>
      </c>
      <c r="B183" s="1502" t="s">
        <v>483</v>
      </c>
      <c r="C183" s="1514">
        <v>7701</v>
      </c>
    </row>
    <row r="184" spans="1:3" ht="15.6">
      <c r="A184" s="1499">
        <v>7708</v>
      </c>
      <c r="B184" s="1502" t="s">
        <v>484</v>
      </c>
      <c r="C184" s="1499">
        <v>7708</v>
      </c>
    </row>
    <row r="185" spans="1:3" ht="15.6">
      <c r="A185" s="1499">
        <v>7711</v>
      </c>
      <c r="B185" s="1505" t="s">
        <v>485</v>
      </c>
      <c r="C185" s="1499">
        <v>7711</v>
      </c>
    </row>
    <row r="186" spans="1:3" ht="15.6">
      <c r="A186" s="1499">
        <v>7712</v>
      </c>
      <c r="B186" s="1502" t="s">
        <v>486</v>
      </c>
      <c r="C186" s="1499">
        <v>7712</v>
      </c>
    </row>
    <row r="187" spans="1:3" ht="15.6">
      <c r="A187" s="1499">
        <v>7713</v>
      </c>
      <c r="B187" s="1515" t="s">
        <v>487</v>
      </c>
      <c r="C187" s="1499">
        <v>7713</v>
      </c>
    </row>
    <row r="188" spans="1:3" ht="15.6">
      <c r="A188" s="1499">
        <v>7714</v>
      </c>
      <c r="B188" s="1501" t="s">
        <v>488</v>
      </c>
      <c r="C188" s="1499">
        <v>7714</v>
      </c>
    </row>
    <row r="189" spans="1:3" ht="15.6">
      <c r="A189" s="1499">
        <v>7718</v>
      </c>
      <c r="B189" s="1502" t="s">
        <v>489</v>
      </c>
      <c r="C189" s="1499">
        <v>7718</v>
      </c>
    </row>
    <row r="190" spans="1:3" ht="15.6">
      <c r="A190" s="1499">
        <v>7719</v>
      </c>
      <c r="B190" s="1503" t="s">
        <v>490</v>
      </c>
      <c r="C190" s="1499">
        <v>7719</v>
      </c>
    </row>
    <row r="191" spans="1:3" ht="15.6">
      <c r="A191" s="1499">
        <v>7731</v>
      </c>
      <c r="B191" s="1502" t="s">
        <v>491</v>
      </c>
      <c r="C191" s="1499">
        <v>7731</v>
      </c>
    </row>
    <row r="192" spans="1:3" ht="15.6">
      <c r="A192" s="1499">
        <v>7732</v>
      </c>
      <c r="B192" s="1503" t="s">
        <v>492</v>
      </c>
      <c r="C192" s="1499">
        <v>7732</v>
      </c>
    </row>
    <row r="193" spans="1:3" ht="15.6">
      <c r="A193" s="1499">
        <v>7733</v>
      </c>
      <c r="B193" s="1503" t="s">
        <v>493</v>
      </c>
      <c r="C193" s="1499">
        <v>7733</v>
      </c>
    </row>
    <row r="194" spans="1:3" ht="15.6">
      <c r="A194" s="1499">
        <v>7735</v>
      </c>
      <c r="B194" s="1503" t="s">
        <v>494</v>
      </c>
      <c r="C194" s="1499">
        <v>7735</v>
      </c>
    </row>
    <row r="195" spans="1:3" ht="15.6">
      <c r="A195" s="1499">
        <v>7736</v>
      </c>
      <c r="B195" s="1502" t="s">
        <v>495</v>
      </c>
      <c r="C195" s="1499">
        <v>7736</v>
      </c>
    </row>
    <row r="196" spans="1:3" ht="15.6">
      <c r="A196" s="1499">
        <v>7737</v>
      </c>
      <c r="B196" s="1503" t="s">
        <v>496</v>
      </c>
      <c r="C196" s="1499">
        <v>7737</v>
      </c>
    </row>
    <row r="197" spans="1:3" ht="15.6">
      <c r="A197" s="1499">
        <v>7738</v>
      </c>
      <c r="B197" s="1503" t="s">
        <v>497</v>
      </c>
      <c r="C197" s="1499">
        <v>7738</v>
      </c>
    </row>
    <row r="198" spans="1:3" ht="15.6">
      <c r="A198" s="1499">
        <v>7739</v>
      </c>
      <c r="B198" s="1507" t="s">
        <v>498</v>
      </c>
      <c r="C198" s="1499">
        <v>7739</v>
      </c>
    </row>
    <row r="199" spans="1:3" ht="15.6">
      <c r="A199" s="1499">
        <v>7740</v>
      </c>
      <c r="B199" s="1507" t="s">
        <v>499</v>
      </c>
      <c r="C199" s="1499">
        <v>7740</v>
      </c>
    </row>
    <row r="200" spans="1:3" ht="15.6">
      <c r="A200" s="1499">
        <v>7741</v>
      </c>
      <c r="B200" s="1503" t="s">
        <v>500</v>
      </c>
      <c r="C200" s="1499">
        <v>7741</v>
      </c>
    </row>
    <row r="201" spans="1:3" ht="15.6">
      <c r="A201" s="1499">
        <v>7742</v>
      </c>
      <c r="B201" s="1503" t="s">
        <v>501</v>
      </c>
      <c r="C201" s="1499">
        <v>7742</v>
      </c>
    </row>
    <row r="202" spans="1:3" ht="15.6">
      <c r="A202" s="1499">
        <v>7743</v>
      </c>
      <c r="B202" s="1503" t="s">
        <v>502</v>
      </c>
      <c r="C202" s="1499">
        <v>7743</v>
      </c>
    </row>
    <row r="203" spans="1:3" ht="15.6">
      <c r="A203" s="1499">
        <v>7744</v>
      </c>
      <c r="B203" s="1513" t="s">
        <v>503</v>
      </c>
      <c r="C203" s="1499">
        <v>7744</v>
      </c>
    </row>
    <row r="204" spans="1:3" ht="15.6">
      <c r="A204" s="1499">
        <v>7745</v>
      </c>
      <c r="B204" s="1503" t="s">
        <v>504</v>
      </c>
      <c r="C204" s="1499">
        <v>7745</v>
      </c>
    </row>
    <row r="205" spans="1:3" ht="15.6">
      <c r="A205" s="1499">
        <v>7746</v>
      </c>
      <c r="B205" s="1503" t="s">
        <v>505</v>
      </c>
      <c r="C205" s="1499">
        <v>7746</v>
      </c>
    </row>
    <row r="206" spans="1:3" ht="15.6">
      <c r="A206" s="1499">
        <v>7747</v>
      </c>
      <c r="B206" s="1502" t="s">
        <v>506</v>
      </c>
      <c r="C206" s="1499">
        <v>7747</v>
      </c>
    </row>
    <row r="207" spans="1:3" ht="15.6">
      <c r="A207" s="1499">
        <v>7748</v>
      </c>
      <c r="B207" s="1505" t="s">
        <v>507</v>
      </c>
      <c r="C207" s="1499">
        <v>7748</v>
      </c>
    </row>
    <row r="208" spans="1:3" ht="15.6">
      <c r="A208" s="1499">
        <v>7751</v>
      </c>
      <c r="B208" s="1503" t="s">
        <v>508</v>
      </c>
      <c r="C208" s="1499">
        <v>7751</v>
      </c>
    </row>
    <row r="209" spans="1:3" ht="15.6">
      <c r="A209" s="1499">
        <v>7752</v>
      </c>
      <c r="B209" s="1503" t="s">
        <v>509</v>
      </c>
      <c r="C209" s="1499">
        <v>7752</v>
      </c>
    </row>
    <row r="210" spans="1:3" ht="15.6">
      <c r="A210" s="1499">
        <v>7755</v>
      </c>
      <c r="B210" s="1504" t="s">
        <v>89</v>
      </c>
      <c r="C210" s="1499">
        <v>7755</v>
      </c>
    </row>
    <row r="211" spans="1:3" ht="15.6">
      <c r="A211" s="1499">
        <v>7758</v>
      </c>
      <c r="B211" s="1502" t="s">
        <v>90</v>
      </c>
      <c r="C211" s="1499">
        <v>7758</v>
      </c>
    </row>
    <row r="212" spans="1:3" ht="15.6">
      <c r="A212" s="1499">
        <v>7759</v>
      </c>
      <c r="B212" s="1503" t="s">
        <v>91</v>
      </c>
      <c r="C212" s="1499">
        <v>7759</v>
      </c>
    </row>
    <row r="213" spans="1:3" ht="15.6">
      <c r="A213" s="1499">
        <v>7761</v>
      </c>
      <c r="B213" s="1502" t="s">
        <v>92</v>
      </c>
      <c r="C213" s="1499">
        <v>7761</v>
      </c>
    </row>
    <row r="214" spans="1:3" ht="15.6">
      <c r="A214" s="1499">
        <v>7762</v>
      </c>
      <c r="B214" s="1502" t="s">
        <v>93</v>
      </c>
      <c r="C214" s="1499">
        <v>7762</v>
      </c>
    </row>
    <row r="215" spans="1:3" ht="15.6">
      <c r="A215" s="1499">
        <v>7768</v>
      </c>
      <c r="B215" s="1502" t="s">
        <v>94</v>
      </c>
      <c r="C215" s="1499">
        <v>7768</v>
      </c>
    </row>
    <row r="216" spans="1:3" ht="15.6">
      <c r="A216" s="1499">
        <v>8801</v>
      </c>
      <c r="B216" s="1505" t="s">
        <v>95</v>
      </c>
      <c r="C216" s="1499">
        <v>8801</v>
      </c>
    </row>
    <row r="217" spans="1:3" ht="15.6">
      <c r="A217" s="1499">
        <v>8802</v>
      </c>
      <c r="B217" s="1502" t="s">
        <v>96</v>
      </c>
      <c r="C217" s="1499">
        <v>8802</v>
      </c>
    </row>
    <row r="218" spans="1:3" ht="15.6">
      <c r="A218" s="1499">
        <v>8803</v>
      </c>
      <c r="B218" s="1502" t="s">
        <v>97</v>
      </c>
      <c r="C218" s="1499">
        <v>8803</v>
      </c>
    </row>
    <row r="219" spans="1:3" ht="15.6">
      <c r="A219" s="1499">
        <v>8804</v>
      </c>
      <c r="B219" s="1502" t="s">
        <v>98</v>
      </c>
      <c r="C219" s="1499">
        <v>8804</v>
      </c>
    </row>
    <row r="220" spans="1:3" ht="15.6">
      <c r="A220" s="1499">
        <v>8805</v>
      </c>
      <c r="B220" s="1504" t="s">
        <v>99</v>
      </c>
      <c r="C220" s="1499">
        <v>8805</v>
      </c>
    </row>
    <row r="221" spans="1:3" ht="15.6">
      <c r="A221" s="1499">
        <v>8807</v>
      </c>
      <c r="B221" s="1510" t="s">
        <v>100</v>
      </c>
      <c r="C221" s="1499">
        <v>8807</v>
      </c>
    </row>
    <row r="222" spans="1:3" ht="15.6">
      <c r="A222" s="1499">
        <v>8808</v>
      </c>
      <c r="B222" s="1503" t="s">
        <v>101</v>
      </c>
      <c r="C222" s="1499">
        <v>8808</v>
      </c>
    </row>
    <row r="223" spans="1:3" ht="15.6">
      <c r="A223" s="1499">
        <v>8809</v>
      </c>
      <c r="B223" s="1503" t="s">
        <v>102</v>
      </c>
      <c r="C223" s="1499">
        <v>8809</v>
      </c>
    </row>
    <row r="224" spans="1:3" ht="15.6">
      <c r="A224" s="1499">
        <v>8811</v>
      </c>
      <c r="B224" s="1502" t="s">
        <v>103</v>
      </c>
      <c r="C224" s="1499">
        <v>8811</v>
      </c>
    </row>
    <row r="225" spans="1:3" ht="15.6">
      <c r="A225" s="1499">
        <v>8813</v>
      </c>
      <c r="B225" s="1503" t="s">
        <v>104</v>
      </c>
      <c r="C225" s="1499">
        <v>8813</v>
      </c>
    </row>
    <row r="226" spans="1:3" ht="15.6">
      <c r="A226" s="1499">
        <v>8814</v>
      </c>
      <c r="B226" s="1502" t="s">
        <v>105</v>
      </c>
      <c r="C226" s="1499">
        <v>8814</v>
      </c>
    </row>
    <row r="227" spans="1:3" ht="15.6">
      <c r="A227" s="1499">
        <v>8815</v>
      </c>
      <c r="B227" s="1502" t="s">
        <v>106</v>
      </c>
      <c r="C227" s="1499">
        <v>8815</v>
      </c>
    </row>
    <row r="228" spans="1:3" ht="15.6">
      <c r="A228" s="1499">
        <v>8816</v>
      </c>
      <c r="B228" s="1503" t="s">
        <v>107</v>
      </c>
      <c r="C228" s="1499">
        <v>8816</v>
      </c>
    </row>
    <row r="229" spans="1:3" ht="15.6">
      <c r="A229" s="1499">
        <v>8817</v>
      </c>
      <c r="B229" s="1503" t="s">
        <v>108</v>
      </c>
      <c r="C229" s="1499">
        <v>8817</v>
      </c>
    </row>
    <row r="230" spans="1:3" ht="15.6">
      <c r="A230" s="1499">
        <v>8821</v>
      </c>
      <c r="B230" s="1503" t="s">
        <v>109</v>
      </c>
      <c r="C230" s="1499">
        <v>8821</v>
      </c>
    </row>
    <row r="231" spans="1:3" ht="15.6">
      <c r="A231" s="1499">
        <v>8824</v>
      </c>
      <c r="B231" s="1505" t="s">
        <v>110</v>
      </c>
      <c r="C231" s="1499">
        <v>8824</v>
      </c>
    </row>
    <row r="232" spans="1:3" ht="15.6">
      <c r="A232" s="1499">
        <v>8825</v>
      </c>
      <c r="B232" s="1505" t="s">
        <v>111</v>
      </c>
      <c r="C232" s="1499">
        <v>8825</v>
      </c>
    </row>
    <row r="233" spans="1:3" ht="15.6">
      <c r="A233" s="1499">
        <v>8826</v>
      </c>
      <c r="B233" s="1505" t="s">
        <v>112</v>
      </c>
      <c r="C233" s="1499">
        <v>8826</v>
      </c>
    </row>
    <row r="234" spans="1:3" ht="15.6">
      <c r="A234" s="1499">
        <v>8827</v>
      </c>
      <c r="B234" s="1505" t="s">
        <v>113</v>
      </c>
      <c r="C234" s="1499">
        <v>8827</v>
      </c>
    </row>
    <row r="235" spans="1:3" ht="15.6">
      <c r="A235" s="1499">
        <v>8828</v>
      </c>
      <c r="B235" s="1502" t="s">
        <v>114</v>
      </c>
      <c r="C235" s="1499">
        <v>8828</v>
      </c>
    </row>
    <row r="236" spans="1:3" ht="15.6">
      <c r="A236" s="1499">
        <v>8829</v>
      </c>
      <c r="B236" s="1502" t="s">
        <v>115</v>
      </c>
      <c r="C236" s="1499">
        <v>8829</v>
      </c>
    </row>
    <row r="237" spans="1:3" ht="15.6">
      <c r="A237" s="1499">
        <v>8831</v>
      </c>
      <c r="B237" s="1502" t="s">
        <v>116</v>
      </c>
      <c r="C237" s="1499">
        <v>8831</v>
      </c>
    </row>
    <row r="238" spans="1:3" ht="15.6">
      <c r="A238" s="1499">
        <v>8832</v>
      </c>
      <c r="B238" s="1503" t="s">
        <v>117</v>
      </c>
      <c r="C238" s="1499">
        <v>8832</v>
      </c>
    </row>
    <row r="239" spans="1:3" ht="15.6">
      <c r="A239" s="1499">
        <v>8833</v>
      </c>
      <c r="B239" s="1502" t="s">
        <v>118</v>
      </c>
      <c r="C239" s="1499">
        <v>8833</v>
      </c>
    </row>
    <row r="240" spans="1:3" ht="15.6">
      <c r="A240" s="1499">
        <v>8834</v>
      </c>
      <c r="B240" s="1503" t="s">
        <v>119</v>
      </c>
      <c r="C240" s="1499">
        <v>8834</v>
      </c>
    </row>
    <row r="241" spans="1:3" ht="15.6">
      <c r="A241" s="1499">
        <v>8835</v>
      </c>
      <c r="B241" s="1503" t="s">
        <v>594</v>
      </c>
      <c r="C241" s="1499">
        <v>8835</v>
      </c>
    </row>
    <row r="242" spans="1:3" ht="15.6">
      <c r="A242" s="1499">
        <v>8836</v>
      </c>
      <c r="B242" s="1502" t="s">
        <v>595</v>
      </c>
      <c r="C242" s="1499">
        <v>8836</v>
      </c>
    </row>
    <row r="243" spans="1:3" ht="15.6">
      <c r="A243" s="1499">
        <v>8837</v>
      </c>
      <c r="B243" s="1502" t="s">
        <v>596</v>
      </c>
      <c r="C243" s="1499">
        <v>8837</v>
      </c>
    </row>
    <row r="244" spans="1:3" ht="15.6">
      <c r="A244" s="1499">
        <v>8838</v>
      </c>
      <c r="B244" s="1502" t="s">
        <v>597</v>
      </c>
      <c r="C244" s="1499">
        <v>8838</v>
      </c>
    </row>
    <row r="245" spans="1:3" ht="15.6">
      <c r="A245" s="1499">
        <v>8839</v>
      </c>
      <c r="B245" s="1503" t="s">
        <v>598</v>
      </c>
      <c r="C245" s="1499">
        <v>8839</v>
      </c>
    </row>
    <row r="246" spans="1:3" ht="15.6">
      <c r="A246" s="1499">
        <v>8845</v>
      </c>
      <c r="B246" s="1504" t="s">
        <v>599</v>
      </c>
      <c r="C246" s="1499">
        <v>8845</v>
      </c>
    </row>
    <row r="247" spans="1:3" ht="15.6">
      <c r="A247" s="1499">
        <v>8848</v>
      </c>
      <c r="B247" s="1510" t="s">
        <v>600</v>
      </c>
      <c r="C247" s="1499">
        <v>8848</v>
      </c>
    </row>
    <row r="248" spans="1:3" ht="15.6">
      <c r="A248" s="1499">
        <v>8849</v>
      </c>
      <c r="B248" s="1502" t="s">
        <v>601</v>
      </c>
      <c r="C248" s="1499">
        <v>8849</v>
      </c>
    </row>
    <row r="249" spans="1:3" ht="15.6">
      <c r="A249" s="1499">
        <v>8851</v>
      </c>
      <c r="B249" s="1502" t="s">
        <v>602</v>
      </c>
      <c r="C249" s="1499">
        <v>8851</v>
      </c>
    </row>
    <row r="250" spans="1:3" ht="15.6">
      <c r="A250" s="1499">
        <v>8852</v>
      </c>
      <c r="B250" s="1502" t="s">
        <v>603</v>
      </c>
      <c r="C250" s="1499">
        <v>8852</v>
      </c>
    </row>
    <row r="251" spans="1:3" ht="15.6">
      <c r="A251" s="1499">
        <v>8853</v>
      </c>
      <c r="B251" s="1502" t="s">
        <v>604</v>
      </c>
      <c r="C251" s="1499">
        <v>8853</v>
      </c>
    </row>
    <row r="252" spans="1:3" ht="15.6">
      <c r="A252" s="1499">
        <v>8855</v>
      </c>
      <c r="B252" s="1504" t="s">
        <v>605</v>
      </c>
      <c r="C252" s="1499">
        <v>8855</v>
      </c>
    </row>
    <row r="253" spans="1:3" ht="15.6">
      <c r="A253" s="1499">
        <v>8858</v>
      </c>
      <c r="B253" s="1513" t="s">
        <v>606</v>
      </c>
      <c r="C253" s="1499">
        <v>8858</v>
      </c>
    </row>
    <row r="254" spans="1:3" ht="15.6">
      <c r="A254" s="1499">
        <v>8859</v>
      </c>
      <c r="B254" s="1503" t="s">
        <v>607</v>
      </c>
      <c r="C254" s="1499">
        <v>8859</v>
      </c>
    </row>
    <row r="255" spans="1:3" ht="15.6">
      <c r="A255" s="1499">
        <v>8861</v>
      </c>
      <c r="B255" s="1502" t="s">
        <v>608</v>
      </c>
      <c r="C255" s="1499">
        <v>8861</v>
      </c>
    </row>
    <row r="256" spans="1:3" ht="15.6">
      <c r="A256" s="1499">
        <v>8862</v>
      </c>
      <c r="B256" s="1503" t="s">
        <v>609</v>
      </c>
      <c r="C256" s="1499">
        <v>8862</v>
      </c>
    </row>
    <row r="257" spans="1:3" ht="15.6">
      <c r="A257" s="1499">
        <v>8863</v>
      </c>
      <c r="B257" s="1503" t="s">
        <v>610</v>
      </c>
      <c r="C257" s="1499">
        <v>8863</v>
      </c>
    </row>
    <row r="258" spans="1:3" ht="15.6">
      <c r="A258" s="1499">
        <v>8864</v>
      </c>
      <c r="B258" s="1502" t="s">
        <v>611</v>
      </c>
      <c r="C258" s="1499">
        <v>8864</v>
      </c>
    </row>
    <row r="259" spans="1:3" ht="15.6">
      <c r="A259" s="1499">
        <v>8865</v>
      </c>
      <c r="B259" s="1503" t="s">
        <v>612</v>
      </c>
      <c r="C259" s="1499">
        <v>8865</v>
      </c>
    </row>
    <row r="260" spans="1:3" ht="15.6">
      <c r="A260" s="1499">
        <v>8866</v>
      </c>
      <c r="B260" s="1503" t="s">
        <v>44</v>
      </c>
      <c r="C260" s="1499">
        <v>8866</v>
      </c>
    </row>
    <row r="261" spans="1:3" ht="15.6">
      <c r="A261" s="1499">
        <v>8867</v>
      </c>
      <c r="B261" s="1503" t="s">
        <v>45</v>
      </c>
      <c r="C261" s="1499">
        <v>8867</v>
      </c>
    </row>
    <row r="262" spans="1:3" ht="15.6">
      <c r="A262" s="1499">
        <v>8868</v>
      </c>
      <c r="B262" s="1503" t="s">
        <v>46</v>
      </c>
      <c r="C262" s="1499">
        <v>8868</v>
      </c>
    </row>
    <row r="263" spans="1:3" ht="15.6">
      <c r="A263" s="1499">
        <v>8869</v>
      </c>
      <c r="B263" s="1502" t="s">
        <v>47</v>
      </c>
      <c r="C263" s="1499">
        <v>8869</v>
      </c>
    </row>
    <row r="264" spans="1:3" ht="15.6">
      <c r="A264" s="1499">
        <v>8871</v>
      </c>
      <c r="B264" s="1503" t="s">
        <v>48</v>
      </c>
      <c r="C264" s="1499">
        <v>8871</v>
      </c>
    </row>
    <row r="265" spans="1:3" ht="15.6">
      <c r="A265" s="1499">
        <v>8872</v>
      </c>
      <c r="B265" s="1503" t="s">
        <v>620</v>
      </c>
      <c r="C265" s="1499">
        <v>8872</v>
      </c>
    </row>
    <row r="266" spans="1:3" ht="15.6">
      <c r="A266" s="1499">
        <v>8873</v>
      </c>
      <c r="B266" s="1503" t="s">
        <v>621</v>
      </c>
      <c r="C266" s="1499">
        <v>8873</v>
      </c>
    </row>
    <row r="267" spans="1:3" ht="16.5" customHeight="1">
      <c r="A267" s="1499">
        <v>8875</v>
      </c>
      <c r="B267" s="1503" t="s">
        <v>622</v>
      </c>
      <c r="C267" s="1499">
        <v>8875</v>
      </c>
    </row>
    <row r="268" spans="1:3" ht="15.6">
      <c r="A268" s="1499">
        <v>8876</v>
      </c>
      <c r="B268" s="1503" t="s">
        <v>623</v>
      </c>
      <c r="C268" s="1499">
        <v>8876</v>
      </c>
    </row>
    <row r="269" spans="1:3" ht="15.6">
      <c r="A269" s="1499">
        <v>8877</v>
      </c>
      <c r="B269" s="1502" t="s">
        <v>624</v>
      </c>
      <c r="C269" s="1499">
        <v>8877</v>
      </c>
    </row>
    <row r="270" spans="1:3" ht="15.6">
      <c r="A270" s="1499">
        <v>8878</v>
      </c>
      <c r="B270" s="1513" t="s">
        <v>625</v>
      </c>
      <c r="C270" s="1499">
        <v>8878</v>
      </c>
    </row>
    <row r="271" spans="1:3" ht="15.6">
      <c r="A271" s="1499">
        <v>8885</v>
      </c>
      <c r="B271" s="1505" t="s">
        <v>626</v>
      </c>
      <c r="C271" s="1499">
        <v>8885</v>
      </c>
    </row>
    <row r="272" spans="1:3" ht="15.6">
      <c r="A272" s="1499">
        <v>8888</v>
      </c>
      <c r="B272" s="1502" t="s">
        <v>627</v>
      </c>
      <c r="C272" s="1499">
        <v>8888</v>
      </c>
    </row>
    <row r="273" spans="1:3" ht="15.6">
      <c r="A273" s="1499">
        <v>8897</v>
      </c>
      <c r="B273" s="1502" t="s">
        <v>628</v>
      </c>
      <c r="C273" s="1499">
        <v>8897</v>
      </c>
    </row>
    <row r="274" spans="1:3" ht="15.6">
      <c r="A274" s="1499">
        <v>8898</v>
      </c>
      <c r="B274" s="1502" t="s">
        <v>629</v>
      </c>
      <c r="C274" s="1499">
        <v>8898</v>
      </c>
    </row>
    <row r="275" spans="1:3" ht="15.6">
      <c r="A275" s="1499">
        <v>9910</v>
      </c>
      <c r="B275" s="1505" t="s">
        <v>630</v>
      </c>
      <c r="C275" s="1499">
        <v>9910</v>
      </c>
    </row>
    <row r="276" spans="1:3" ht="15.6">
      <c r="A276" s="1499">
        <v>9997</v>
      </c>
      <c r="B276" s="1502" t="s">
        <v>631</v>
      </c>
      <c r="C276" s="1499">
        <v>9997</v>
      </c>
    </row>
    <row r="277" spans="1:3" ht="15.6">
      <c r="A277" s="1499">
        <v>9998</v>
      </c>
      <c r="B277" s="1502" t="s">
        <v>632</v>
      </c>
      <c r="C277" s="1499">
        <v>9998</v>
      </c>
    </row>
    <row r="282" spans="1:3">
      <c r="A282" s="1488" t="s">
        <v>788</v>
      </c>
      <c r="B282" s="1489" t="s">
        <v>790</v>
      </c>
    </row>
    <row r="283" spans="1:3">
      <c r="A283" s="1517" t="s">
        <v>633</v>
      </c>
      <c r="B283" s="1518"/>
    </row>
    <row r="284" spans="1:3">
      <c r="A284" s="1517" t="s">
        <v>1209</v>
      </c>
      <c r="B284" s="1518"/>
    </row>
    <row r="285" spans="1:3">
      <c r="A285" s="1519" t="s">
        <v>1210</v>
      </c>
      <c r="B285" s="1520" t="s">
        <v>1211</v>
      </c>
    </row>
    <row r="286" spans="1:3">
      <c r="A286" s="1519" t="s">
        <v>1212</v>
      </c>
      <c r="B286" s="1520" t="s">
        <v>1213</v>
      </c>
    </row>
    <row r="287" spans="1:3">
      <c r="A287" s="1519" t="s">
        <v>1214</v>
      </c>
      <c r="B287" s="1520" t="s">
        <v>1215</v>
      </c>
    </row>
    <row r="288" spans="1:3">
      <c r="A288" s="1519" t="s">
        <v>1216</v>
      </c>
      <c r="B288" s="1520" t="s">
        <v>1217</v>
      </c>
    </row>
    <row r="289" spans="1:2">
      <c r="A289" s="1519" t="s">
        <v>1218</v>
      </c>
      <c r="B289" s="1521" t="s">
        <v>1219</v>
      </c>
    </row>
    <row r="290" spans="1:2">
      <c r="A290" s="1519" t="s">
        <v>1220</v>
      </c>
      <c r="B290" s="1520" t="s">
        <v>1221</v>
      </c>
    </row>
    <row r="291" spans="1:2">
      <c r="A291" s="1519" t="s">
        <v>1222</v>
      </c>
      <c r="B291" s="1520" t="s">
        <v>1223</v>
      </c>
    </row>
    <row r="292" spans="1:2">
      <c r="A292" s="1519" t="s">
        <v>1224</v>
      </c>
      <c r="B292" s="1521" t="s">
        <v>1225</v>
      </c>
    </row>
    <row r="293" spans="1:2">
      <c r="A293" s="1519" t="s">
        <v>1226</v>
      </c>
      <c r="B293" s="1520" t="s">
        <v>1227</v>
      </c>
    </row>
    <row r="294" spans="1:2">
      <c r="A294" s="1519" t="s">
        <v>1228</v>
      </c>
      <c r="B294" s="1520" t="s">
        <v>1229</v>
      </c>
    </row>
    <row r="295" spans="1:2">
      <c r="A295" s="1519" t="s">
        <v>1230</v>
      </c>
      <c r="B295" s="1521" t="s">
        <v>1231</v>
      </c>
    </row>
    <row r="296" spans="1:2">
      <c r="A296" s="1519" t="s">
        <v>1232</v>
      </c>
      <c r="B296" s="1522">
        <v>98315</v>
      </c>
    </row>
    <row r="297" spans="1:2">
      <c r="A297" s="1517" t="s">
        <v>1233</v>
      </c>
      <c r="B297" s="1587"/>
    </row>
    <row r="298" spans="1:2">
      <c r="A298" s="1519" t="s">
        <v>634</v>
      </c>
      <c r="B298" s="1523" t="s">
        <v>635</v>
      </c>
    </row>
    <row r="299" spans="1:2">
      <c r="A299" s="1519" t="s">
        <v>636</v>
      </c>
      <c r="B299" s="1523" t="s">
        <v>637</v>
      </c>
    </row>
    <row r="300" spans="1:2">
      <c r="A300" s="1519" t="s">
        <v>638</v>
      </c>
      <c r="B300" s="1523" t="s">
        <v>639</v>
      </c>
    </row>
    <row r="301" spans="1:2">
      <c r="A301" s="1519" t="s">
        <v>640</v>
      </c>
      <c r="B301" s="1523" t="s">
        <v>641</v>
      </c>
    </row>
    <row r="302" spans="1:2">
      <c r="A302" s="1519" t="s">
        <v>642</v>
      </c>
      <c r="B302" s="1523" t="s">
        <v>643</v>
      </c>
    </row>
    <row r="303" spans="1:2">
      <c r="A303" s="1519" t="s">
        <v>644</v>
      </c>
      <c r="B303" s="1523" t="s">
        <v>645</v>
      </c>
    </row>
    <row r="304" spans="1:2">
      <c r="A304" s="1519" t="s">
        <v>646</v>
      </c>
      <c r="B304" s="1523" t="s">
        <v>647</v>
      </c>
    </row>
    <row r="305" spans="1:2">
      <c r="A305" s="1519" t="s">
        <v>648</v>
      </c>
      <c r="B305" s="1523" t="s">
        <v>649</v>
      </c>
    </row>
    <row r="306" spans="1:2">
      <c r="A306" s="1519" t="s">
        <v>650</v>
      </c>
      <c r="B306" s="1523" t="s">
        <v>651</v>
      </c>
    </row>
    <row r="309" spans="1:2">
      <c r="A309" s="1488" t="s">
        <v>788</v>
      </c>
      <c r="B309" s="1489" t="s">
        <v>789</v>
      </c>
    </row>
    <row r="310" spans="1:2" ht="15.6">
      <c r="B310" s="1516" t="s">
        <v>1664</v>
      </c>
    </row>
    <row r="311" spans="1:2" ht="18.600000000000001" thickBot="1">
      <c r="B311" s="1516" t="s">
        <v>1665</v>
      </c>
    </row>
    <row r="312" spans="1:2" ht="16.8">
      <c r="A312" s="1524" t="s">
        <v>1249</v>
      </c>
      <c r="B312" s="1525" t="s">
        <v>652</v>
      </c>
    </row>
    <row r="313" spans="1:2" ht="16.8">
      <c r="A313" s="1526" t="s">
        <v>1250</v>
      </c>
      <c r="B313" s="1527" t="s">
        <v>653</v>
      </c>
    </row>
    <row r="314" spans="1:2" ht="16.8">
      <c r="A314" s="1526" t="s">
        <v>1251</v>
      </c>
      <c r="B314" s="1528" t="s">
        <v>654</v>
      </c>
    </row>
    <row r="315" spans="1:2" ht="16.8">
      <c r="A315" s="1526" t="s">
        <v>1252</v>
      </c>
      <c r="B315" s="1528" t="s">
        <v>655</v>
      </c>
    </row>
    <row r="316" spans="1:2" ht="16.8">
      <c r="A316" s="1526" t="s">
        <v>1253</v>
      </c>
      <c r="B316" s="1528" t="s">
        <v>656</v>
      </c>
    </row>
    <row r="317" spans="1:2" ht="16.8">
      <c r="A317" s="1526" t="s">
        <v>1254</v>
      </c>
      <c r="B317" s="1528" t="s">
        <v>657</v>
      </c>
    </row>
    <row r="318" spans="1:2" ht="16.8">
      <c r="A318" s="1526" t="s">
        <v>1255</v>
      </c>
      <c r="B318" s="1528" t="s">
        <v>658</v>
      </c>
    </row>
    <row r="319" spans="1:2" ht="16.8">
      <c r="A319" s="1526" t="s">
        <v>1256</v>
      </c>
      <c r="B319" s="1528" t="s">
        <v>659</v>
      </c>
    </row>
    <row r="320" spans="1:2" ht="16.8">
      <c r="A320" s="1526" t="s">
        <v>1257</v>
      </c>
      <c r="B320" s="1528" t="s">
        <v>660</v>
      </c>
    </row>
    <row r="321" spans="1:2" ht="16.8">
      <c r="A321" s="1526" t="s">
        <v>1258</v>
      </c>
      <c r="B321" s="1528" t="s">
        <v>661</v>
      </c>
    </row>
    <row r="322" spans="1:2" ht="16.8">
      <c r="A322" s="1526" t="s">
        <v>1259</v>
      </c>
      <c r="B322" s="1528" t="s">
        <v>662</v>
      </c>
    </row>
    <row r="323" spans="1:2" ht="16.8">
      <c r="A323" s="1526" t="s">
        <v>1260</v>
      </c>
      <c r="B323" s="1529" t="s">
        <v>663</v>
      </c>
    </row>
    <row r="324" spans="1:2" ht="16.8">
      <c r="A324" s="1526" t="s">
        <v>1261</v>
      </c>
      <c r="B324" s="1529" t="s">
        <v>664</v>
      </c>
    </row>
    <row r="325" spans="1:2" ht="16.8">
      <c r="A325" s="1526" t="s">
        <v>1262</v>
      </c>
      <c r="B325" s="1528" t="s">
        <v>665</v>
      </c>
    </row>
    <row r="326" spans="1:2" ht="16.8">
      <c r="A326" s="1526" t="s">
        <v>1263</v>
      </c>
      <c r="B326" s="1528" t="s">
        <v>666</v>
      </c>
    </row>
    <row r="327" spans="1:2" ht="16.8">
      <c r="A327" s="1526" t="s">
        <v>1264</v>
      </c>
      <c r="B327" s="1528" t="s">
        <v>667</v>
      </c>
    </row>
    <row r="328" spans="1:2" ht="16.8">
      <c r="A328" s="1526" t="s">
        <v>1265</v>
      </c>
      <c r="B328" s="1528" t="s">
        <v>1234</v>
      </c>
    </row>
    <row r="329" spans="1:2" ht="16.8">
      <c r="A329" s="1526" t="s">
        <v>1266</v>
      </c>
      <c r="B329" s="1528" t="s">
        <v>1235</v>
      </c>
    </row>
    <row r="330" spans="1:2" ht="16.8">
      <c r="A330" s="1526" t="s">
        <v>1267</v>
      </c>
      <c r="B330" s="1528" t="s">
        <v>668</v>
      </c>
    </row>
    <row r="331" spans="1:2" ht="16.8">
      <c r="A331" s="1526" t="s">
        <v>1268</v>
      </c>
      <c r="B331" s="1528" t="s">
        <v>669</v>
      </c>
    </row>
    <row r="332" spans="1:2" ht="16.8">
      <c r="A332" s="1526" t="s">
        <v>1269</v>
      </c>
      <c r="B332" s="1528" t="s">
        <v>1236</v>
      </c>
    </row>
    <row r="333" spans="1:2" ht="16.8">
      <c r="A333" s="1526" t="s">
        <v>1270</v>
      </c>
      <c r="B333" s="1528" t="s">
        <v>670</v>
      </c>
    </row>
    <row r="334" spans="1:2" ht="16.8">
      <c r="A334" s="1526" t="s">
        <v>1271</v>
      </c>
      <c r="B334" s="1528" t="s">
        <v>671</v>
      </c>
    </row>
    <row r="335" spans="1:2" ht="32.25" customHeight="1">
      <c r="A335" s="1530" t="s">
        <v>1272</v>
      </c>
      <c r="B335" s="1531" t="s">
        <v>72</v>
      </c>
    </row>
    <row r="336" spans="1:2" ht="16.8">
      <c r="A336" s="1532" t="s">
        <v>1273</v>
      </c>
      <c r="B336" s="1533" t="s">
        <v>73</v>
      </c>
    </row>
    <row r="337" spans="1:2" ht="16.8">
      <c r="A337" s="1532" t="s">
        <v>1274</v>
      </c>
      <c r="B337" s="1533" t="s">
        <v>74</v>
      </c>
    </row>
    <row r="338" spans="1:2" ht="16.8">
      <c r="A338" s="1532" t="s">
        <v>1275</v>
      </c>
      <c r="B338" s="1533" t="s">
        <v>1237</v>
      </c>
    </row>
    <row r="339" spans="1:2" ht="16.8">
      <c r="A339" s="1526" t="s">
        <v>1276</v>
      </c>
      <c r="B339" s="1528" t="s">
        <v>75</v>
      </c>
    </row>
    <row r="340" spans="1:2" ht="16.8">
      <c r="A340" s="1526" t="s">
        <v>1277</v>
      </c>
      <c r="B340" s="1528" t="s">
        <v>76</v>
      </c>
    </row>
    <row r="341" spans="1:2" ht="16.8">
      <c r="A341" s="1526" t="s">
        <v>1278</v>
      </c>
      <c r="B341" s="1528" t="s">
        <v>1238</v>
      </c>
    </row>
    <row r="342" spans="1:2" ht="16.8">
      <c r="A342" s="1526" t="s">
        <v>1279</v>
      </c>
      <c r="B342" s="1528" t="s">
        <v>77</v>
      </c>
    </row>
    <row r="343" spans="1:2" ht="16.8">
      <c r="A343" s="1526" t="s">
        <v>1280</v>
      </c>
      <c r="B343" s="1528" t="s">
        <v>78</v>
      </c>
    </row>
    <row r="344" spans="1:2" ht="16.8">
      <c r="A344" s="1526" t="s">
        <v>1281</v>
      </c>
      <c r="B344" s="1528" t="s">
        <v>79</v>
      </c>
    </row>
    <row r="345" spans="1:2" ht="16.8">
      <c r="A345" s="1526" t="s">
        <v>1282</v>
      </c>
      <c r="B345" s="1533" t="s">
        <v>80</v>
      </c>
    </row>
    <row r="346" spans="1:2" ht="16.8">
      <c r="A346" s="1526" t="s">
        <v>1283</v>
      </c>
      <c r="B346" s="1533" t="s">
        <v>81</v>
      </c>
    </row>
    <row r="347" spans="1:2" ht="16.8">
      <c r="A347" s="1526" t="s">
        <v>1284</v>
      </c>
      <c r="B347" s="1533" t="s">
        <v>1239</v>
      </c>
    </row>
    <row r="348" spans="1:2" ht="16.8">
      <c r="A348" s="1526" t="s">
        <v>1285</v>
      </c>
      <c r="B348" s="1528" t="s">
        <v>82</v>
      </c>
    </row>
    <row r="349" spans="1:2" ht="16.8">
      <c r="A349" s="1526" t="s">
        <v>1286</v>
      </c>
      <c r="B349" s="1528" t="s">
        <v>83</v>
      </c>
    </row>
    <row r="350" spans="1:2" ht="16.8">
      <c r="A350" s="1526" t="s">
        <v>1287</v>
      </c>
      <c r="B350" s="1533" t="s">
        <v>84</v>
      </c>
    </row>
    <row r="351" spans="1:2" ht="16.8">
      <c r="A351" s="1526" t="s">
        <v>1288</v>
      </c>
      <c r="B351" s="1528" t="s">
        <v>85</v>
      </c>
    </row>
    <row r="352" spans="1:2" ht="16.8">
      <c r="A352" s="1526" t="s">
        <v>1289</v>
      </c>
      <c r="B352" s="1528" t="s">
        <v>86</v>
      </c>
    </row>
    <row r="353" spans="1:256" ht="16.8">
      <c r="A353" s="1526" t="s">
        <v>1290</v>
      </c>
      <c r="B353" s="1528" t="s">
        <v>87</v>
      </c>
    </row>
    <row r="354" spans="1:256" ht="16.8">
      <c r="A354" s="1526" t="s">
        <v>1291</v>
      </c>
      <c r="B354" s="1528" t="s">
        <v>88</v>
      </c>
    </row>
    <row r="355" spans="1:256" ht="16.8">
      <c r="A355" s="1526" t="s">
        <v>1292</v>
      </c>
      <c r="B355" s="1528" t="s">
        <v>1240</v>
      </c>
    </row>
    <row r="356" spans="1:256" ht="16.8">
      <c r="A356" s="1526" t="s">
        <v>2031</v>
      </c>
      <c r="B356" s="1528" t="s">
        <v>2032</v>
      </c>
    </row>
    <row r="357" spans="1:256" ht="16.8">
      <c r="A357" s="1526" t="s">
        <v>1293</v>
      </c>
      <c r="B357" s="1528" t="s">
        <v>447</v>
      </c>
    </row>
    <row r="358" spans="1:256" ht="16.8">
      <c r="A358" s="1534" t="s">
        <v>1294</v>
      </c>
      <c r="B358" s="1535" t="s">
        <v>448</v>
      </c>
    </row>
    <row r="359" spans="1:256" ht="16.8">
      <c r="A359" s="1536" t="s">
        <v>1295</v>
      </c>
      <c r="B359" s="1537" t="s">
        <v>449</v>
      </c>
    </row>
    <row r="360" spans="1:256" ht="16.8">
      <c r="A360" s="1536" t="s">
        <v>1296</v>
      </c>
      <c r="B360" s="1537" t="s">
        <v>450</v>
      </c>
    </row>
    <row r="361" spans="1:256" ht="16.8">
      <c r="A361" s="1536" t="s">
        <v>1297</v>
      </c>
      <c r="B361" s="1537" t="s">
        <v>451</v>
      </c>
    </row>
    <row r="362" spans="1:256" ht="17.399999999999999" thickBot="1">
      <c r="A362" s="1538" t="s">
        <v>1298</v>
      </c>
      <c r="B362" s="1539" t="s">
        <v>452</v>
      </c>
    </row>
    <row r="363" spans="1:256" ht="18">
      <c r="A363" s="1588"/>
      <c r="B363" s="1540" t="s">
        <v>1666</v>
      </c>
      <c r="E363" s="1541"/>
      <c r="F363" s="1541"/>
      <c r="G363" s="1541"/>
      <c r="H363" s="1541"/>
      <c r="I363" s="1541"/>
      <c r="J363" s="1541"/>
      <c r="K363" s="1541"/>
      <c r="L363" s="1541"/>
      <c r="M363" s="1541"/>
      <c r="N363" s="1541"/>
      <c r="O363" s="1541"/>
      <c r="P363" s="1541"/>
      <c r="Q363" s="1541"/>
      <c r="R363" s="1541"/>
      <c r="S363" s="1541"/>
      <c r="T363" s="1541"/>
      <c r="U363" s="1541"/>
      <c r="V363" s="1541"/>
      <c r="W363" s="1541"/>
      <c r="X363" s="1541"/>
      <c r="Y363" s="1541"/>
      <c r="Z363" s="1541"/>
      <c r="AA363" s="1541"/>
      <c r="AB363" s="1541"/>
      <c r="AC363" s="1541"/>
      <c r="AD363" s="1541"/>
      <c r="AE363" s="1541"/>
      <c r="AF363" s="1541"/>
      <c r="AG363" s="1541"/>
      <c r="AH363" s="1541"/>
      <c r="AI363" s="1541"/>
      <c r="AJ363" s="1541"/>
      <c r="AK363" s="1541"/>
      <c r="AL363" s="1541"/>
      <c r="AM363" s="1541"/>
      <c r="AN363" s="1541"/>
      <c r="AO363" s="1541"/>
      <c r="AP363" s="1541"/>
      <c r="AQ363" s="1541"/>
      <c r="AR363" s="1541"/>
      <c r="AS363" s="1541"/>
      <c r="AT363" s="1541"/>
      <c r="AU363" s="1541"/>
      <c r="AV363" s="1541"/>
      <c r="AW363" s="1541"/>
      <c r="AX363" s="1541"/>
      <c r="AY363" s="1541"/>
      <c r="AZ363" s="1541"/>
      <c r="BA363" s="1541"/>
      <c r="BB363" s="1541"/>
      <c r="BC363" s="1541"/>
      <c r="BD363" s="1541"/>
      <c r="BE363" s="1541"/>
      <c r="BF363" s="1541"/>
      <c r="BG363" s="1541"/>
      <c r="BH363" s="1541"/>
      <c r="BI363" s="1541"/>
      <c r="BJ363" s="1541"/>
      <c r="BK363" s="1541"/>
      <c r="BL363" s="1541"/>
      <c r="BM363" s="1541"/>
      <c r="BN363" s="1541"/>
      <c r="BO363" s="1541"/>
      <c r="BP363" s="1541"/>
      <c r="BQ363" s="1541"/>
      <c r="BR363" s="1541"/>
      <c r="BS363" s="1541"/>
      <c r="BT363" s="1541"/>
      <c r="BU363" s="1541"/>
      <c r="BV363" s="1541"/>
      <c r="BW363" s="1541"/>
      <c r="BX363" s="1541"/>
      <c r="BY363" s="1541"/>
      <c r="BZ363" s="1541"/>
      <c r="CA363" s="1541"/>
      <c r="CB363" s="1541"/>
      <c r="CC363" s="1541"/>
      <c r="CD363" s="1541"/>
      <c r="CE363" s="1541"/>
      <c r="CF363" s="1541"/>
      <c r="CG363" s="1541"/>
      <c r="CH363" s="1541"/>
      <c r="CI363" s="1541"/>
      <c r="CJ363" s="1541"/>
      <c r="CK363" s="1541"/>
      <c r="CL363" s="1541"/>
      <c r="CM363" s="1541"/>
      <c r="CN363" s="1541"/>
      <c r="CO363" s="1541"/>
      <c r="CP363" s="1541"/>
      <c r="CQ363" s="1541"/>
      <c r="CR363" s="1541"/>
      <c r="CS363" s="1541"/>
      <c r="CT363" s="1541"/>
      <c r="CU363" s="1541"/>
      <c r="CV363" s="1541"/>
      <c r="CW363" s="1541"/>
      <c r="CX363" s="1541"/>
      <c r="CY363" s="1541"/>
      <c r="CZ363" s="1541"/>
      <c r="DA363" s="1541"/>
      <c r="DB363" s="1541"/>
      <c r="DC363" s="1541"/>
      <c r="DD363" s="1541"/>
      <c r="DE363" s="1541"/>
      <c r="DF363" s="1541"/>
      <c r="DG363" s="1541"/>
      <c r="DH363" s="1541"/>
      <c r="DI363" s="1541"/>
      <c r="DJ363" s="1541"/>
      <c r="DK363" s="1541"/>
      <c r="DL363" s="1541"/>
      <c r="DM363" s="1541"/>
      <c r="DN363" s="1541"/>
      <c r="DO363" s="1541"/>
      <c r="DP363" s="1541"/>
      <c r="DQ363" s="1541"/>
      <c r="DR363" s="1541"/>
      <c r="DS363" s="1541"/>
      <c r="DT363" s="1541"/>
      <c r="DU363" s="1541"/>
      <c r="DV363" s="1541"/>
      <c r="DW363" s="1541"/>
      <c r="DX363" s="1541"/>
      <c r="DY363" s="1541"/>
      <c r="DZ363" s="1541"/>
      <c r="EA363" s="1541"/>
      <c r="EB363" s="1541"/>
      <c r="EC363" s="1541"/>
      <c r="ED363" s="1541"/>
      <c r="EE363" s="1541"/>
      <c r="EF363" s="1541"/>
      <c r="EG363" s="1541"/>
      <c r="EH363" s="1541"/>
      <c r="EI363" s="1541"/>
      <c r="EJ363" s="1541"/>
      <c r="EK363" s="1541"/>
      <c r="EL363" s="1541"/>
      <c r="EM363" s="1541"/>
      <c r="EN363" s="1541"/>
      <c r="EO363" s="1541"/>
      <c r="EP363" s="1541"/>
      <c r="EQ363" s="1541"/>
      <c r="ER363" s="1541"/>
      <c r="ES363" s="1541"/>
      <c r="ET363" s="1541"/>
      <c r="EU363" s="1541"/>
      <c r="EV363" s="1541"/>
      <c r="EW363" s="1541"/>
      <c r="EX363" s="1541"/>
      <c r="EY363" s="1541"/>
      <c r="EZ363" s="1541"/>
      <c r="FA363" s="1541"/>
      <c r="FB363" s="1541"/>
      <c r="FC363" s="1541"/>
      <c r="FD363" s="1541"/>
      <c r="FE363" s="1541"/>
      <c r="FF363" s="1541"/>
      <c r="FG363" s="1541"/>
      <c r="FH363" s="1541"/>
      <c r="FI363" s="1541"/>
      <c r="FJ363" s="1541"/>
      <c r="FK363" s="1541"/>
      <c r="FL363" s="1541"/>
      <c r="FM363" s="1541"/>
      <c r="FN363" s="1541"/>
      <c r="FO363" s="1541"/>
      <c r="FP363" s="1541"/>
      <c r="FQ363" s="1541"/>
      <c r="FR363" s="1541"/>
      <c r="FS363" s="1541"/>
      <c r="FT363" s="1541"/>
      <c r="FU363" s="1541"/>
      <c r="FV363" s="1541"/>
      <c r="FW363" s="1541"/>
      <c r="FX363" s="1541"/>
      <c r="FY363" s="1541"/>
      <c r="FZ363" s="1541"/>
      <c r="GA363" s="1541"/>
      <c r="GB363" s="1541"/>
      <c r="GC363" s="1541"/>
      <c r="GD363" s="1541"/>
      <c r="GE363" s="1541"/>
      <c r="GF363" s="1541"/>
      <c r="GG363" s="1541"/>
      <c r="GH363" s="1541"/>
      <c r="GI363" s="1541"/>
      <c r="GJ363" s="1541"/>
      <c r="GK363" s="1541"/>
      <c r="GL363" s="1541"/>
      <c r="GM363" s="1541"/>
      <c r="GN363" s="1541"/>
      <c r="GO363" s="1541"/>
      <c r="GP363" s="1541"/>
      <c r="GQ363" s="1541"/>
      <c r="GR363" s="1541"/>
      <c r="GS363" s="1541"/>
      <c r="GT363" s="1541"/>
      <c r="GU363" s="1541"/>
      <c r="GV363" s="1541"/>
      <c r="GW363" s="1541"/>
      <c r="GX363" s="1541"/>
      <c r="GY363" s="1541"/>
      <c r="GZ363" s="1541"/>
      <c r="HA363" s="1541"/>
      <c r="HB363" s="1541"/>
      <c r="HC363" s="1541"/>
      <c r="HD363" s="1541"/>
      <c r="HE363" s="1541"/>
      <c r="HF363" s="1541"/>
      <c r="HG363" s="1541"/>
      <c r="HH363" s="1541"/>
      <c r="HI363" s="1541"/>
      <c r="HJ363" s="1541"/>
      <c r="HK363" s="1541"/>
      <c r="HL363" s="1541"/>
      <c r="HM363" s="1541"/>
      <c r="HN363" s="1541"/>
      <c r="HO363" s="1541"/>
      <c r="HP363" s="1541"/>
      <c r="HQ363" s="1541"/>
      <c r="HR363" s="1541"/>
      <c r="HS363" s="1541"/>
      <c r="HT363" s="1541"/>
      <c r="HU363" s="1541"/>
      <c r="HV363" s="1541"/>
      <c r="HW363" s="1541"/>
      <c r="HX363" s="1541"/>
      <c r="HY363" s="1541"/>
      <c r="HZ363" s="1541"/>
      <c r="IA363" s="1541"/>
      <c r="IB363" s="1541"/>
      <c r="IC363" s="1541"/>
      <c r="ID363" s="1541"/>
      <c r="IE363" s="1541"/>
      <c r="IF363" s="1541"/>
      <c r="IG363" s="1541"/>
      <c r="IH363" s="1541"/>
      <c r="II363" s="1541"/>
      <c r="IJ363" s="1541"/>
      <c r="IK363" s="1541"/>
      <c r="IL363" s="1541"/>
      <c r="IM363" s="1541"/>
      <c r="IN363" s="1541"/>
      <c r="IO363" s="1541"/>
      <c r="IP363" s="1541"/>
      <c r="IQ363" s="1541"/>
      <c r="IR363" s="1541"/>
      <c r="IS363" s="1541"/>
      <c r="IT363" s="1541"/>
      <c r="IU363" s="1541"/>
      <c r="IV363" s="1541"/>
    </row>
    <row r="364" spans="1:256" ht="18">
      <c r="A364" s="1589"/>
      <c r="B364" s="1543" t="s">
        <v>1667</v>
      </c>
    </row>
    <row r="365" spans="1:256" ht="18">
      <c r="A365" s="1589"/>
      <c r="B365" s="1544" t="s">
        <v>1668</v>
      </c>
    </row>
    <row r="366" spans="1:256" ht="17.399999999999999">
      <c r="A366" s="1546" t="s">
        <v>1299</v>
      </c>
      <c r="B366" s="1545" t="s">
        <v>1669</v>
      </c>
    </row>
    <row r="367" spans="1:256" ht="17.399999999999999">
      <c r="A367" s="1546" t="s">
        <v>1300</v>
      </c>
      <c r="B367" s="1547" t="s">
        <v>1670</v>
      </c>
    </row>
    <row r="368" spans="1:256" ht="18">
      <c r="A368" s="1546" t="s">
        <v>1301</v>
      </c>
      <c r="B368" s="1548" t="s">
        <v>1671</v>
      </c>
    </row>
    <row r="369" spans="1:5" ht="17.399999999999999">
      <c r="A369" s="1546" t="s">
        <v>1302</v>
      </c>
      <c r="B369" s="1548" t="s">
        <v>1672</v>
      </c>
    </row>
    <row r="370" spans="1:5" ht="18">
      <c r="A370" s="1546" t="s">
        <v>1303</v>
      </c>
      <c r="B370" s="1548" t="s">
        <v>1673</v>
      </c>
    </row>
    <row r="371" spans="1:5" ht="17.399999999999999">
      <c r="A371" s="1546" t="s">
        <v>1304</v>
      </c>
      <c r="B371" s="1548" t="s">
        <v>1674</v>
      </c>
    </row>
    <row r="372" spans="1:5" ht="17.399999999999999">
      <c r="A372" s="1546" t="s">
        <v>1305</v>
      </c>
      <c r="B372" s="1548" t="s">
        <v>1675</v>
      </c>
    </row>
    <row r="373" spans="1:5" ht="17.399999999999999">
      <c r="A373" s="1546" t="s">
        <v>1306</v>
      </c>
      <c r="B373" s="1549" t="s">
        <v>1676</v>
      </c>
    </row>
    <row r="374" spans="1:5" ht="17.399999999999999">
      <c r="A374" s="1546" t="s">
        <v>1307</v>
      </c>
      <c r="B374" s="1549" t="s">
        <v>1677</v>
      </c>
    </row>
    <row r="375" spans="1:5" ht="17.399999999999999">
      <c r="A375" s="1546" t="s">
        <v>1308</v>
      </c>
      <c r="B375" s="1549" t="s">
        <v>1678</v>
      </c>
    </row>
    <row r="376" spans="1:5" ht="17.399999999999999">
      <c r="A376" s="1546" t="s">
        <v>1309</v>
      </c>
      <c r="B376" s="1549" t="s">
        <v>1679</v>
      </c>
    </row>
    <row r="377" spans="1:5" ht="17.399999999999999">
      <c r="A377" s="1546" t="s">
        <v>1310</v>
      </c>
      <c r="B377" s="1550" t="s">
        <v>1680</v>
      </c>
    </row>
    <row r="378" spans="1:5" ht="17.399999999999999">
      <c r="A378" s="1546" t="s">
        <v>1311</v>
      </c>
      <c r="B378" s="1550" t="s">
        <v>1681</v>
      </c>
    </row>
    <row r="379" spans="1:5" ht="18">
      <c r="A379" s="1546" t="s">
        <v>1312</v>
      </c>
      <c r="B379" s="1549" t="s">
        <v>1682</v>
      </c>
    </row>
    <row r="380" spans="1:5" ht="17.399999999999999">
      <c r="A380" s="1546" t="s">
        <v>1313</v>
      </c>
      <c r="B380" s="1549" t="s">
        <v>1683</v>
      </c>
      <c r="C380" s="1551" t="s">
        <v>178</v>
      </c>
      <c r="E380" s="1552"/>
    </row>
    <row r="381" spans="1:5" ht="17.399999999999999">
      <c r="A381" s="1546" t="s">
        <v>1314</v>
      </c>
      <c r="B381" s="1548" t="s">
        <v>1684</v>
      </c>
      <c r="C381" s="1551" t="s">
        <v>178</v>
      </c>
      <c r="E381" s="1552"/>
    </row>
    <row r="382" spans="1:5" ht="18">
      <c r="A382" s="1546" t="s">
        <v>1315</v>
      </c>
      <c r="B382" s="1549" t="s">
        <v>1685</v>
      </c>
      <c r="C382" s="1551" t="s">
        <v>178</v>
      </c>
      <c r="E382" s="1552"/>
    </row>
    <row r="383" spans="1:5" ht="17.399999999999999">
      <c r="A383" s="1546" t="s">
        <v>1316</v>
      </c>
      <c r="B383" s="1549" t="s">
        <v>1686</v>
      </c>
      <c r="C383" s="1551" t="s">
        <v>178</v>
      </c>
      <c r="E383" s="1552"/>
    </row>
    <row r="384" spans="1:5" ht="17.399999999999999">
      <c r="A384" s="1546" t="s">
        <v>1317</v>
      </c>
      <c r="B384" s="1549" t="s">
        <v>1687</v>
      </c>
      <c r="C384" s="1551" t="s">
        <v>178</v>
      </c>
      <c r="E384" s="1552"/>
    </row>
    <row r="385" spans="1:5" ht="17.399999999999999">
      <c r="A385" s="1546" t="s">
        <v>1318</v>
      </c>
      <c r="B385" s="1549" t="s">
        <v>1688</v>
      </c>
      <c r="C385" s="1551" t="s">
        <v>178</v>
      </c>
      <c r="E385" s="1552"/>
    </row>
    <row r="386" spans="1:5" ht="17.399999999999999">
      <c r="A386" s="1546" t="s">
        <v>1319</v>
      </c>
      <c r="B386" s="1549" t="s">
        <v>1689</v>
      </c>
      <c r="C386" s="1551" t="s">
        <v>178</v>
      </c>
      <c r="E386" s="1552"/>
    </row>
    <row r="387" spans="1:5" ht="17.399999999999999">
      <c r="A387" s="1546" t="s">
        <v>1320</v>
      </c>
      <c r="B387" s="1549" t="s">
        <v>1690</v>
      </c>
      <c r="C387" s="1551" t="s">
        <v>178</v>
      </c>
      <c r="E387" s="1552"/>
    </row>
    <row r="388" spans="1:5" ht="17.399999999999999">
      <c r="A388" s="1546" t="s">
        <v>1321</v>
      </c>
      <c r="B388" s="1549" t="s">
        <v>1691</v>
      </c>
      <c r="C388" s="1551" t="s">
        <v>178</v>
      </c>
      <c r="E388" s="1552"/>
    </row>
    <row r="389" spans="1:5" ht="17.399999999999999">
      <c r="A389" s="1546" t="s">
        <v>1322</v>
      </c>
      <c r="B389" s="1548" t="s">
        <v>1692</v>
      </c>
      <c r="C389" s="1551" t="s">
        <v>178</v>
      </c>
      <c r="E389" s="1552"/>
    </row>
    <row r="390" spans="1:5" ht="17.399999999999999">
      <c r="A390" s="1546" t="s">
        <v>1323</v>
      </c>
      <c r="B390" s="1549" t="s">
        <v>1693</v>
      </c>
      <c r="C390" s="1551" t="s">
        <v>178</v>
      </c>
      <c r="E390" s="1552"/>
    </row>
    <row r="391" spans="1:5" ht="17.399999999999999">
      <c r="A391" s="1546" t="s">
        <v>1324</v>
      </c>
      <c r="B391" s="1548" t="s">
        <v>1694</v>
      </c>
      <c r="C391" s="1551" t="s">
        <v>178</v>
      </c>
      <c r="E391" s="1552"/>
    </row>
    <row r="392" spans="1:5" ht="17.399999999999999">
      <c r="A392" s="1546" t="s">
        <v>1325</v>
      </c>
      <c r="B392" s="1548" t="s">
        <v>1695</v>
      </c>
      <c r="C392" s="1551" t="s">
        <v>178</v>
      </c>
      <c r="E392" s="1552"/>
    </row>
    <row r="393" spans="1:5" ht="17.399999999999999">
      <c r="A393" s="1546" t="s">
        <v>1326</v>
      </c>
      <c r="B393" s="1548" t="s">
        <v>1696</v>
      </c>
      <c r="C393" s="1551" t="s">
        <v>178</v>
      </c>
      <c r="E393" s="1552"/>
    </row>
    <row r="394" spans="1:5" ht="17.399999999999999">
      <c r="A394" s="1546" t="s">
        <v>1327</v>
      </c>
      <c r="B394" s="1548" t="s">
        <v>1697</v>
      </c>
      <c r="C394" s="1551" t="s">
        <v>178</v>
      </c>
      <c r="E394" s="1552"/>
    </row>
    <row r="395" spans="1:5" ht="17.399999999999999">
      <c r="A395" s="1546" t="s">
        <v>1328</v>
      </c>
      <c r="B395" s="1548" t="s">
        <v>1698</v>
      </c>
      <c r="C395" s="1551" t="s">
        <v>178</v>
      </c>
      <c r="E395" s="1552"/>
    </row>
    <row r="396" spans="1:5" ht="17.399999999999999">
      <c r="A396" s="1546" t="s">
        <v>1329</v>
      </c>
      <c r="B396" s="1548" t="s">
        <v>1699</v>
      </c>
      <c r="C396" s="1551" t="s">
        <v>178</v>
      </c>
      <c r="E396" s="1552"/>
    </row>
    <row r="397" spans="1:5" ht="17.399999999999999">
      <c r="A397" s="1546" t="s">
        <v>1330</v>
      </c>
      <c r="B397" s="1548" t="s">
        <v>1700</v>
      </c>
      <c r="C397" s="1551" t="s">
        <v>178</v>
      </c>
      <c r="E397" s="1552"/>
    </row>
    <row r="398" spans="1:5" ht="17.399999999999999">
      <c r="A398" s="1546" t="s">
        <v>1331</v>
      </c>
      <c r="B398" s="1548" t="s">
        <v>1701</v>
      </c>
      <c r="C398" s="1551" t="s">
        <v>178</v>
      </c>
      <c r="E398" s="1552"/>
    </row>
    <row r="399" spans="1:5" ht="17.399999999999999">
      <c r="A399" s="1546" t="s">
        <v>1332</v>
      </c>
      <c r="B399" s="1553" t="s">
        <v>1702</v>
      </c>
      <c r="C399" s="1551" t="s">
        <v>178</v>
      </c>
      <c r="E399" s="1552"/>
    </row>
    <row r="400" spans="1:5" ht="17.399999999999999">
      <c r="A400" s="1546" t="s">
        <v>1333</v>
      </c>
      <c r="B400" s="1554" t="s">
        <v>1241</v>
      </c>
      <c r="C400" s="1551" t="s">
        <v>178</v>
      </c>
      <c r="E400" s="1552"/>
    </row>
    <row r="401" spans="1:5" ht="17.399999999999999">
      <c r="A401" s="1590" t="s">
        <v>1334</v>
      </c>
      <c r="B401" s="1555" t="s">
        <v>1703</v>
      </c>
      <c r="C401" s="1551" t="s">
        <v>178</v>
      </c>
      <c r="E401" s="1552"/>
    </row>
    <row r="402" spans="1:5" ht="18">
      <c r="A402" s="1589" t="s">
        <v>178</v>
      </c>
      <c r="B402" s="1556" t="s">
        <v>1704</v>
      </c>
      <c r="C402" s="1551" t="s">
        <v>178</v>
      </c>
      <c r="E402" s="1552"/>
    </row>
    <row r="403" spans="1:5" ht="17.399999999999999">
      <c r="A403" s="1561" t="s">
        <v>1335</v>
      </c>
      <c r="B403" s="1557" t="s">
        <v>1705</v>
      </c>
      <c r="C403" s="1551" t="s">
        <v>178</v>
      </c>
      <c r="E403" s="1552"/>
    </row>
    <row r="404" spans="1:5" ht="17.399999999999999">
      <c r="A404" s="1546" t="s">
        <v>1336</v>
      </c>
      <c r="B404" s="1533" t="s">
        <v>1706</v>
      </c>
      <c r="C404" s="1551" t="s">
        <v>178</v>
      </c>
      <c r="E404" s="1552"/>
    </row>
    <row r="405" spans="1:5" ht="17.399999999999999">
      <c r="A405" s="1591" t="s">
        <v>1337</v>
      </c>
      <c r="B405" s="1558" t="s">
        <v>1707</v>
      </c>
      <c r="C405" s="1551" t="s">
        <v>178</v>
      </c>
      <c r="E405" s="1552"/>
    </row>
    <row r="406" spans="1:5" ht="18">
      <c r="A406" s="1542" t="s">
        <v>178</v>
      </c>
      <c r="B406" s="1559" t="s">
        <v>1708</v>
      </c>
      <c r="C406" s="1551" t="s">
        <v>178</v>
      </c>
      <c r="E406" s="1552"/>
    </row>
    <row r="407" spans="1:5" ht="16.8">
      <c r="A407" s="1526" t="s">
        <v>1289</v>
      </c>
      <c r="B407" s="1528" t="s">
        <v>86</v>
      </c>
      <c r="C407" s="1551" t="s">
        <v>178</v>
      </c>
      <c r="E407" s="1552"/>
    </row>
    <row r="408" spans="1:5" ht="16.8">
      <c r="A408" s="1526" t="s">
        <v>1290</v>
      </c>
      <c r="B408" s="1528" t="s">
        <v>87</v>
      </c>
      <c r="C408" s="1551" t="s">
        <v>178</v>
      </c>
      <c r="E408" s="1552"/>
    </row>
    <row r="409" spans="1:5" ht="16.8">
      <c r="A409" s="1592" t="s">
        <v>1291</v>
      </c>
      <c r="B409" s="1560" t="s">
        <v>88</v>
      </c>
      <c r="C409" s="1551" t="s">
        <v>178</v>
      </c>
      <c r="E409" s="1552"/>
    </row>
    <row r="410" spans="1:5" ht="18">
      <c r="A410" s="1589" t="s">
        <v>178</v>
      </c>
      <c r="B410" s="1559" t="s">
        <v>1709</v>
      </c>
      <c r="C410" s="1551" t="s">
        <v>178</v>
      </c>
      <c r="E410" s="1552"/>
    </row>
    <row r="411" spans="1:5" ht="17.399999999999999">
      <c r="A411" s="1561" t="s">
        <v>1338</v>
      </c>
      <c r="B411" s="1557" t="s">
        <v>1242</v>
      </c>
      <c r="C411" s="1551" t="s">
        <v>178</v>
      </c>
      <c r="E411" s="1552"/>
    </row>
    <row r="412" spans="1:5" ht="17.399999999999999">
      <c r="A412" s="1561" t="s">
        <v>1339</v>
      </c>
      <c r="B412" s="1557" t="s">
        <v>1243</v>
      </c>
      <c r="C412" s="1551" t="s">
        <v>178</v>
      </c>
      <c r="E412" s="1552"/>
    </row>
    <row r="413" spans="1:5" ht="17.399999999999999">
      <c r="A413" s="1561" t="s">
        <v>1340</v>
      </c>
      <c r="B413" s="1557" t="s">
        <v>179</v>
      </c>
      <c r="C413" s="1551" t="s">
        <v>178</v>
      </c>
      <c r="E413" s="1552"/>
    </row>
    <row r="414" spans="1:5" ht="18" thickBot="1">
      <c r="A414" s="1593" t="s">
        <v>1341</v>
      </c>
      <c r="B414" s="1562" t="s">
        <v>180</v>
      </c>
      <c r="C414" s="1551" t="s">
        <v>178</v>
      </c>
      <c r="E414" s="1552"/>
    </row>
    <row r="415" spans="1:5" ht="17.399999999999999" thickBot="1">
      <c r="A415" s="1594" t="s">
        <v>1342</v>
      </c>
      <c r="B415" s="1562" t="s">
        <v>1244</v>
      </c>
      <c r="C415" s="1551" t="s">
        <v>178</v>
      </c>
      <c r="E415" s="1552"/>
    </row>
    <row r="416" spans="1:5" ht="16.8">
      <c r="A416" s="1594" t="s">
        <v>1343</v>
      </c>
      <c r="B416" s="1563" t="s">
        <v>717</v>
      </c>
      <c r="C416" s="1551" t="s">
        <v>178</v>
      </c>
      <c r="E416" s="1552"/>
    </row>
    <row r="417" spans="1:5" ht="16.8">
      <c r="A417" s="1526" t="s">
        <v>1344</v>
      </c>
      <c r="B417" s="1528" t="s">
        <v>718</v>
      </c>
      <c r="C417" s="1551" t="s">
        <v>178</v>
      </c>
      <c r="E417" s="1552"/>
    </row>
    <row r="418" spans="1:5" ht="18" thickBot="1">
      <c r="A418" s="1595" t="s">
        <v>1345</v>
      </c>
      <c r="B418" s="1564" t="s">
        <v>719</v>
      </c>
      <c r="C418" s="1551" t="s">
        <v>178</v>
      </c>
      <c r="E418" s="1552"/>
    </row>
    <row r="419" spans="1:5" ht="16.8">
      <c r="A419" s="1524" t="s">
        <v>1346</v>
      </c>
      <c r="B419" s="1565" t="s">
        <v>720</v>
      </c>
      <c r="C419" s="1551" t="s">
        <v>178</v>
      </c>
      <c r="E419" s="1552"/>
    </row>
    <row r="420" spans="1:5" ht="16.8">
      <c r="A420" s="1596" t="s">
        <v>1347</v>
      </c>
      <c r="B420" s="1528" t="s">
        <v>721</v>
      </c>
      <c r="C420" s="1551" t="s">
        <v>178</v>
      </c>
      <c r="E420" s="1552"/>
    </row>
    <row r="421" spans="1:5" ht="16.8">
      <c r="A421" s="1526" t="s">
        <v>1348</v>
      </c>
      <c r="B421" s="1566" t="s">
        <v>299</v>
      </c>
      <c r="C421" s="1551" t="s">
        <v>178</v>
      </c>
      <c r="E421" s="1552"/>
    </row>
    <row r="422" spans="1:5" ht="17.399999999999999" thickBot="1">
      <c r="A422" s="1538" t="s">
        <v>1349</v>
      </c>
      <c r="B422" s="1567" t="s">
        <v>300</v>
      </c>
      <c r="C422" s="1551" t="s">
        <v>178</v>
      </c>
      <c r="E422" s="1552"/>
    </row>
    <row r="423" spans="1:5" ht="18">
      <c r="A423" s="1546" t="s">
        <v>1350</v>
      </c>
      <c r="B423" s="1568" t="s">
        <v>1710</v>
      </c>
      <c r="C423" s="1551" t="s">
        <v>178</v>
      </c>
      <c r="E423" s="1552"/>
    </row>
    <row r="424" spans="1:5" ht="18">
      <c r="A424" s="1546" t="s">
        <v>1351</v>
      </c>
      <c r="B424" s="1569" t="s">
        <v>1711</v>
      </c>
      <c r="C424" s="1551" t="s">
        <v>178</v>
      </c>
      <c r="E424" s="1552"/>
    </row>
    <row r="425" spans="1:5" ht="18">
      <c r="A425" s="1546" t="s">
        <v>1352</v>
      </c>
      <c r="B425" s="1570" t="s">
        <v>1712</v>
      </c>
      <c r="C425" s="1551" t="s">
        <v>178</v>
      </c>
      <c r="E425" s="1552"/>
    </row>
    <row r="426" spans="1:5" ht="18">
      <c r="A426" s="1546" t="s">
        <v>1353</v>
      </c>
      <c r="B426" s="1569" t="s">
        <v>1713</v>
      </c>
      <c r="C426" s="1551" t="s">
        <v>178</v>
      </c>
      <c r="E426" s="1552"/>
    </row>
    <row r="427" spans="1:5" ht="18">
      <c r="A427" s="1546" t="s">
        <v>1354</v>
      </c>
      <c r="B427" s="1569" t="s">
        <v>1714</v>
      </c>
      <c r="C427" s="1551" t="s">
        <v>178</v>
      </c>
      <c r="E427" s="1552"/>
    </row>
    <row r="428" spans="1:5" ht="18">
      <c r="A428" s="1546" t="s">
        <v>1355</v>
      </c>
      <c r="B428" s="1571" t="s">
        <v>1715</v>
      </c>
      <c r="C428" s="1551" t="s">
        <v>178</v>
      </c>
      <c r="E428" s="1552"/>
    </row>
    <row r="429" spans="1:5" ht="18">
      <c r="A429" s="1546" t="s">
        <v>1356</v>
      </c>
      <c r="B429" s="1571" t="s">
        <v>1716</v>
      </c>
      <c r="C429" s="1551" t="s">
        <v>178</v>
      </c>
      <c r="E429" s="1552"/>
    </row>
    <row r="430" spans="1:5" ht="18">
      <c r="A430" s="1546" t="s">
        <v>1357</v>
      </c>
      <c r="B430" s="1571" t="s">
        <v>1717</v>
      </c>
      <c r="C430" s="1551" t="s">
        <v>178</v>
      </c>
      <c r="E430" s="1552"/>
    </row>
    <row r="431" spans="1:5" ht="18">
      <c r="A431" s="1546" t="s">
        <v>1358</v>
      </c>
      <c r="B431" s="1571" t="s">
        <v>1718</v>
      </c>
      <c r="C431" s="1551" t="s">
        <v>178</v>
      </c>
      <c r="E431" s="1552"/>
    </row>
    <row r="432" spans="1:5" ht="18">
      <c r="A432" s="1546" t="s">
        <v>1359</v>
      </c>
      <c r="B432" s="1571" t="s">
        <v>1719</v>
      </c>
      <c r="C432" s="1551" t="s">
        <v>178</v>
      </c>
      <c r="E432" s="1552"/>
    </row>
    <row r="433" spans="1:5" ht="18">
      <c r="A433" s="1546" t="s">
        <v>1360</v>
      </c>
      <c r="B433" s="1569" t="s">
        <v>1720</v>
      </c>
      <c r="C433" s="1551" t="s">
        <v>178</v>
      </c>
      <c r="E433" s="1552"/>
    </row>
    <row r="434" spans="1:5" ht="18">
      <c r="A434" s="1546" t="s">
        <v>1361</v>
      </c>
      <c r="B434" s="1569" t="s">
        <v>1721</v>
      </c>
      <c r="C434" s="1551" t="s">
        <v>178</v>
      </c>
      <c r="E434" s="1552"/>
    </row>
    <row r="435" spans="1:5" ht="18">
      <c r="A435" s="1546" t="s">
        <v>1362</v>
      </c>
      <c r="B435" s="1569" t="s">
        <v>1722</v>
      </c>
      <c r="C435" s="1551" t="s">
        <v>178</v>
      </c>
      <c r="E435" s="1552"/>
    </row>
    <row r="436" spans="1:5" ht="18.600000000000001" thickBot="1">
      <c r="A436" s="1546" t="s">
        <v>1363</v>
      </c>
      <c r="B436" s="1572" t="s">
        <v>1723</v>
      </c>
      <c r="C436" s="1551" t="s">
        <v>178</v>
      </c>
      <c r="E436" s="1552"/>
    </row>
    <row r="437" spans="1:5" ht="18">
      <c r="A437" s="1546" t="s">
        <v>1364</v>
      </c>
      <c r="B437" s="1568" t="s">
        <v>1724</v>
      </c>
      <c r="C437" s="1551" t="s">
        <v>178</v>
      </c>
      <c r="E437" s="1552"/>
    </row>
    <row r="438" spans="1:5" ht="18">
      <c r="A438" s="1546" t="s">
        <v>1365</v>
      </c>
      <c r="B438" s="1570" t="s">
        <v>1725</v>
      </c>
      <c r="C438" s="1551" t="s">
        <v>178</v>
      </c>
      <c r="E438" s="1552"/>
    </row>
    <row r="439" spans="1:5" ht="18">
      <c r="A439" s="1546" t="s">
        <v>1366</v>
      </c>
      <c r="B439" s="1569" t="s">
        <v>1726</v>
      </c>
      <c r="C439" s="1551" t="s">
        <v>178</v>
      </c>
      <c r="E439" s="1552"/>
    </row>
    <row r="440" spans="1:5" ht="18">
      <c r="A440" s="1546" t="s">
        <v>1367</v>
      </c>
      <c r="B440" s="1569" t="s">
        <v>1727</v>
      </c>
      <c r="C440" s="1551" t="s">
        <v>178</v>
      </c>
      <c r="E440" s="1552"/>
    </row>
    <row r="441" spans="1:5" ht="18">
      <c r="A441" s="1546" t="s">
        <v>1368</v>
      </c>
      <c r="B441" s="1569" t="s">
        <v>1728</v>
      </c>
      <c r="C441" s="1551" t="s">
        <v>178</v>
      </c>
      <c r="E441" s="1552"/>
    </row>
    <row r="442" spans="1:5" ht="18">
      <c r="A442" s="1546" t="s">
        <v>1369</v>
      </c>
      <c r="B442" s="1569" t="s">
        <v>1729</v>
      </c>
      <c r="C442" s="1551" t="s">
        <v>178</v>
      </c>
      <c r="E442" s="1552"/>
    </row>
    <row r="443" spans="1:5" ht="18">
      <c r="A443" s="1546" t="s">
        <v>1370</v>
      </c>
      <c r="B443" s="1569" t="s">
        <v>1730</v>
      </c>
      <c r="C443" s="1551" t="s">
        <v>178</v>
      </c>
      <c r="E443" s="1552"/>
    </row>
    <row r="444" spans="1:5" ht="18">
      <c r="A444" s="1546" t="s">
        <v>1371</v>
      </c>
      <c r="B444" s="1569" t="s">
        <v>1731</v>
      </c>
      <c r="C444" s="1551" t="s">
        <v>178</v>
      </c>
      <c r="E444" s="1552"/>
    </row>
    <row r="445" spans="1:5" ht="18">
      <c r="A445" s="1546" t="s">
        <v>1372</v>
      </c>
      <c r="B445" s="1569" t="s">
        <v>1732</v>
      </c>
      <c r="C445" s="1551" t="s">
        <v>178</v>
      </c>
      <c r="E445" s="1552"/>
    </row>
    <row r="446" spans="1:5" ht="18">
      <c r="A446" s="1546" t="s">
        <v>1373</v>
      </c>
      <c r="B446" s="1569" t="s">
        <v>1733</v>
      </c>
      <c r="C446" s="1551" t="s">
        <v>178</v>
      </c>
      <c r="E446" s="1552"/>
    </row>
    <row r="447" spans="1:5" ht="18">
      <c r="A447" s="1546" t="s">
        <v>1374</v>
      </c>
      <c r="B447" s="1569" t="s">
        <v>1734</v>
      </c>
      <c r="C447" s="1551" t="s">
        <v>178</v>
      </c>
      <c r="E447" s="1552"/>
    </row>
    <row r="448" spans="1:5" ht="18">
      <c r="A448" s="1546" t="s">
        <v>1375</v>
      </c>
      <c r="B448" s="1569" t="s">
        <v>1735</v>
      </c>
      <c r="C448" s="1551" t="s">
        <v>178</v>
      </c>
      <c r="E448" s="1552"/>
    </row>
    <row r="449" spans="1:5" ht="18.600000000000001" thickBot="1">
      <c r="A449" s="1546" t="s">
        <v>1376</v>
      </c>
      <c r="B449" s="1572" t="s">
        <v>1736</v>
      </c>
      <c r="C449" s="1551" t="s">
        <v>178</v>
      </c>
      <c r="E449" s="1552"/>
    </row>
    <row r="450" spans="1:5" ht="18">
      <c r="A450" s="1546" t="s">
        <v>1377</v>
      </c>
      <c r="B450" s="1568" t="s">
        <v>1737</v>
      </c>
      <c r="C450" s="1551" t="s">
        <v>178</v>
      </c>
      <c r="E450" s="1552"/>
    </row>
    <row r="451" spans="1:5" ht="18">
      <c r="A451" s="1546" t="s">
        <v>1378</v>
      </c>
      <c r="B451" s="1569" t="s">
        <v>1738</v>
      </c>
      <c r="C451" s="1551" t="s">
        <v>178</v>
      </c>
      <c r="E451" s="1552"/>
    </row>
    <row r="452" spans="1:5" ht="18">
      <c r="A452" s="1546" t="s">
        <v>1379</v>
      </c>
      <c r="B452" s="1569" t="s">
        <v>1739</v>
      </c>
      <c r="C452" s="1551" t="s">
        <v>178</v>
      </c>
      <c r="E452" s="1552"/>
    </row>
    <row r="453" spans="1:5" ht="18">
      <c r="A453" s="1546" t="s">
        <v>1380</v>
      </c>
      <c r="B453" s="1569" t="s">
        <v>1740</v>
      </c>
      <c r="C453" s="1551" t="s">
        <v>178</v>
      </c>
      <c r="E453" s="1552"/>
    </row>
    <row r="454" spans="1:5" ht="18">
      <c r="A454" s="1546" t="s">
        <v>1381</v>
      </c>
      <c r="B454" s="1570" t="s">
        <v>1741</v>
      </c>
      <c r="C454" s="1551" t="s">
        <v>178</v>
      </c>
      <c r="E454" s="1552"/>
    </row>
    <row r="455" spans="1:5" ht="18">
      <c r="A455" s="1546" t="s">
        <v>1382</v>
      </c>
      <c r="B455" s="1569" t="s">
        <v>1742</v>
      </c>
      <c r="C455" s="1551" t="s">
        <v>178</v>
      </c>
      <c r="E455" s="1552"/>
    </row>
    <row r="456" spans="1:5" ht="18">
      <c r="A456" s="1546" t="s">
        <v>1383</v>
      </c>
      <c r="B456" s="1569" t="s">
        <v>1743</v>
      </c>
      <c r="C456" s="1551" t="s">
        <v>178</v>
      </c>
      <c r="E456" s="1552"/>
    </row>
    <row r="457" spans="1:5" ht="18">
      <c r="A457" s="1546" t="s">
        <v>1384</v>
      </c>
      <c r="B457" s="1569" t="s">
        <v>1744</v>
      </c>
      <c r="C457" s="1551" t="s">
        <v>178</v>
      </c>
      <c r="E457" s="1552"/>
    </row>
    <row r="458" spans="1:5" ht="18">
      <c r="A458" s="1546" t="s">
        <v>1385</v>
      </c>
      <c r="B458" s="1569" t="s">
        <v>1745</v>
      </c>
      <c r="C458" s="1551" t="s">
        <v>178</v>
      </c>
      <c r="E458" s="1552"/>
    </row>
    <row r="459" spans="1:5" ht="18">
      <c r="A459" s="1546" t="s">
        <v>1386</v>
      </c>
      <c r="B459" s="1569" t="s">
        <v>1746</v>
      </c>
      <c r="C459" s="1551" t="s">
        <v>178</v>
      </c>
      <c r="E459" s="1552"/>
    </row>
    <row r="460" spans="1:5" ht="18">
      <c r="A460" s="1546" t="s">
        <v>1387</v>
      </c>
      <c r="B460" s="1569" t="s">
        <v>1747</v>
      </c>
      <c r="C460" s="1551" t="s">
        <v>178</v>
      </c>
      <c r="E460" s="1552"/>
    </row>
    <row r="461" spans="1:5" ht="18.600000000000001" thickBot="1">
      <c r="A461" s="1546" t="s">
        <v>1388</v>
      </c>
      <c r="B461" s="1572" t="s">
        <v>1748</v>
      </c>
      <c r="C461" s="1551" t="s">
        <v>178</v>
      </c>
      <c r="E461" s="1552"/>
    </row>
    <row r="462" spans="1:5" ht="18">
      <c r="A462" s="1546" t="s">
        <v>1389</v>
      </c>
      <c r="B462" s="1573" t="s">
        <v>1749</v>
      </c>
      <c r="C462" s="1551" t="s">
        <v>178</v>
      </c>
      <c r="E462" s="1552"/>
    </row>
    <row r="463" spans="1:5" ht="18">
      <c r="A463" s="1546" t="s">
        <v>1390</v>
      </c>
      <c r="B463" s="1569" t="s">
        <v>1750</v>
      </c>
      <c r="C463" s="1551" t="s">
        <v>178</v>
      </c>
      <c r="E463" s="1552"/>
    </row>
    <row r="464" spans="1:5" ht="18">
      <c r="A464" s="1546" t="s">
        <v>1391</v>
      </c>
      <c r="B464" s="1569" t="s">
        <v>1751</v>
      </c>
      <c r="C464" s="1551" t="s">
        <v>178</v>
      </c>
      <c r="E464" s="1552"/>
    </row>
    <row r="465" spans="1:5" ht="18">
      <c r="A465" s="1546" t="s">
        <v>1392</v>
      </c>
      <c r="B465" s="1569" t="s">
        <v>1752</v>
      </c>
      <c r="C465" s="1551" t="s">
        <v>178</v>
      </c>
      <c r="E465" s="1552"/>
    </row>
    <row r="466" spans="1:5" ht="18">
      <c r="A466" s="1546" t="s">
        <v>1393</v>
      </c>
      <c r="B466" s="1569" t="s">
        <v>1753</v>
      </c>
      <c r="C466" s="1551" t="s">
        <v>178</v>
      </c>
      <c r="E466" s="1552"/>
    </row>
    <row r="467" spans="1:5" ht="18">
      <c r="A467" s="1546" t="s">
        <v>1394</v>
      </c>
      <c r="B467" s="1569" t="s">
        <v>1754</v>
      </c>
      <c r="C467" s="1551" t="s">
        <v>178</v>
      </c>
      <c r="E467" s="1552"/>
    </row>
    <row r="468" spans="1:5" ht="18">
      <c r="A468" s="1546" t="s">
        <v>1395</v>
      </c>
      <c r="B468" s="1569" t="s">
        <v>1755</v>
      </c>
      <c r="C468" s="1551" t="s">
        <v>178</v>
      </c>
      <c r="E468" s="1552"/>
    </row>
    <row r="469" spans="1:5" ht="18">
      <c r="A469" s="1546" t="s">
        <v>1396</v>
      </c>
      <c r="B469" s="1569" t="s">
        <v>1756</v>
      </c>
      <c r="C469" s="1551" t="s">
        <v>178</v>
      </c>
      <c r="E469" s="1552"/>
    </row>
    <row r="470" spans="1:5" ht="18">
      <c r="A470" s="1546" t="s">
        <v>1397</v>
      </c>
      <c r="B470" s="1569" t="s">
        <v>1757</v>
      </c>
      <c r="C470" s="1551" t="s">
        <v>178</v>
      </c>
      <c r="E470" s="1552"/>
    </row>
    <row r="471" spans="1:5" ht="18.600000000000001" thickBot="1">
      <c r="A471" s="1546" t="s">
        <v>1398</v>
      </c>
      <c r="B471" s="1572" t="s">
        <v>1758</v>
      </c>
      <c r="C471" s="1551" t="s">
        <v>178</v>
      </c>
      <c r="E471" s="1552"/>
    </row>
    <row r="472" spans="1:5" ht="18">
      <c r="A472" s="1546" t="s">
        <v>1399</v>
      </c>
      <c r="B472" s="1568" t="s">
        <v>1759</v>
      </c>
      <c r="C472" s="1551" t="s">
        <v>178</v>
      </c>
      <c r="E472" s="1552"/>
    </row>
    <row r="473" spans="1:5" ht="18">
      <c r="A473" s="1546" t="s">
        <v>1400</v>
      </c>
      <c r="B473" s="1569" t="s">
        <v>1760</v>
      </c>
      <c r="C473" s="1551" t="s">
        <v>178</v>
      </c>
      <c r="E473" s="1552"/>
    </row>
    <row r="474" spans="1:5" ht="18">
      <c r="A474" s="1546" t="s">
        <v>1401</v>
      </c>
      <c r="B474" s="1569" t="s">
        <v>1761</v>
      </c>
      <c r="C474" s="1551" t="s">
        <v>178</v>
      </c>
      <c r="E474" s="1552"/>
    </row>
    <row r="475" spans="1:5" ht="18">
      <c r="A475" s="1546" t="s">
        <v>1402</v>
      </c>
      <c r="B475" s="1570" t="s">
        <v>1762</v>
      </c>
      <c r="C475" s="1551" t="s">
        <v>178</v>
      </c>
      <c r="E475" s="1552"/>
    </row>
    <row r="476" spans="1:5" ht="18">
      <c r="A476" s="1546" t="s">
        <v>1403</v>
      </c>
      <c r="B476" s="1569" t="s">
        <v>1763</v>
      </c>
      <c r="C476" s="1551" t="s">
        <v>178</v>
      </c>
      <c r="E476" s="1552"/>
    </row>
    <row r="477" spans="1:5" ht="18">
      <c r="A477" s="1546" t="s">
        <v>1404</v>
      </c>
      <c r="B477" s="1569" t="s">
        <v>1764</v>
      </c>
      <c r="C477" s="1551" t="s">
        <v>178</v>
      </c>
      <c r="E477" s="1552"/>
    </row>
    <row r="478" spans="1:5" ht="18">
      <c r="A478" s="1546" t="s">
        <v>1405</v>
      </c>
      <c r="B478" s="1569" t="s">
        <v>1765</v>
      </c>
      <c r="C478" s="1551" t="s">
        <v>178</v>
      </c>
      <c r="E478" s="1552"/>
    </row>
    <row r="479" spans="1:5" ht="18">
      <c r="A479" s="1546" t="s">
        <v>1406</v>
      </c>
      <c r="B479" s="1569" t="s">
        <v>1766</v>
      </c>
      <c r="C479" s="1551" t="s">
        <v>178</v>
      </c>
      <c r="E479" s="1552"/>
    </row>
    <row r="480" spans="1:5" ht="18">
      <c r="A480" s="1546" t="s">
        <v>1407</v>
      </c>
      <c r="B480" s="1569" t="s">
        <v>1767</v>
      </c>
      <c r="C480" s="1551" t="s">
        <v>178</v>
      </c>
      <c r="E480" s="1552"/>
    </row>
    <row r="481" spans="1:5" ht="18">
      <c r="A481" s="1546" t="s">
        <v>1408</v>
      </c>
      <c r="B481" s="1569" t="s">
        <v>1768</v>
      </c>
      <c r="C481" s="1551" t="s">
        <v>178</v>
      </c>
      <c r="E481" s="1552"/>
    </row>
    <row r="482" spans="1:5" ht="18.600000000000001" thickBot="1">
      <c r="A482" s="1546" t="s">
        <v>1409</v>
      </c>
      <c r="B482" s="1572" t="s">
        <v>1769</v>
      </c>
      <c r="C482" s="1551" t="s">
        <v>178</v>
      </c>
      <c r="E482" s="1552"/>
    </row>
    <row r="483" spans="1:5" ht="18">
      <c r="A483" s="1546" t="s">
        <v>1410</v>
      </c>
      <c r="B483" s="1568" t="s">
        <v>1770</v>
      </c>
      <c r="C483" s="1551" t="s">
        <v>178</v>
      </c>
      <c r="E483" s="1552"/>
    </row>
    <row r="484" spans="1:5" ht="18">
      <c r="A484" s="1546" t="s">
        <v>1411</v>
      </c>
      <c r="B484" s="1569" t="s">
        <v>1771</v>
      </c>
      <c r="C484" s="1551" t="s">
        <v>178</v>
      </c>
      <c r="E484" s="1552"/>
    </row>
    <row r="485" spans="1:5" ht="18">
      <c r="A485" s="1546" t="s">
        <v>1412</v>
      </c>
      <c r="B485" s="1570" t="s">
        <v>1772</v>
      </c>
      <c r="C485" s="1551" t="s">
        <v>178</v>
      </c>
      <c r="E485" s="1552"/>
    </row>
    <row r="486" spans="1:5" ht="18">
      <c r="A486" s="1546" t="s">
        <v>1413</v>
      </c>
      <c r="B486" s="1569" t="s">
        <v>1773</v>
      </c>
      <c r="C486" s="1551" t="s">
        <v>178</v>
      </c>
      <c r="E486" s="1552"/>
    </row>
    <row r="487" spans="1:5" ht="18">
      <c r="A487" s="1546" t="s">
        <v>1414</v>
      </c>
      <c r="B487" s="1569" t="s">
        <v>1774</v>
      </c>
      <c r="C487" s="1551" t="s">
        <v>178</v>
      </c>
      <c r="E487" s="1552"/>
    </row>
    <row r="488" spans="1:5" ht="18">
      <c r="A488" s="1546" t="s">
        <v>1415</v>
      </c>
      <c r="B488" s="1569" t="s">
        <v>1775</v>
      </c>
      <c r="C488" s="1551" t="s">
        <v>178</v>
      </c>
      <c r="E488" s="1552"/>
    </row>
    <row r="489" spans="1:5" ht="18">
      <c r="A489" s="1546" t="s">
        <v>1416</v>
      </c>
      <c r="B489" s="1569" t="s">
        <v>1776</v>
      </c>
      <c r="C489" s="1551" t="s">
        <v>178</v>
      </c>
      <c r="E489" s="1552"/>
    </row>
    <row r="490" spans="1:5" ht="18">
      <c r="A490" s="1546" t="s">
        <v>1417</v>
      </c>
      <c r="B490" s="1569" t="s">
        <v>1777</v>
      </c>
      <c r="C490" s="1551" t="s">
        <v>178</v>
      </c>
      <c r="E490" s="1552"/>
    </row>
    <row r="491" spans="1:5" ht="18">
      <c r="A491" s="1546" t="s">
        <v>1418</v>
      </c>
      <c r="B491" s="1569" t="s">
        <v>1778</v>
      </c>
      <c r="C491" s="1551" t="s">
        <v>178</v>
      </c>
      <c r="E491" s="1552"/>
    </row>
    <row r="492" spans="1:5" ht="18.600000000000001" thickBot="1">
      <c r="A492" s="1546" t="s">
        <v>1419</v>
      </c>
      <c r="B492" s="1572" t="s">
        <v>1779</v>
      </c>
      <c r="C492" s="1551" t="s">
        <v>178</v>
      </c>
      <c r="E492" s="1552"/>
    </row>
    <row r="493" spans="1:5" ht="18">
      <c r="A493" s="1546" t="s">
        <v>1420</v>
      </c>
      <c r="B493" s="1573" t="s">
        <v>1780</v>
      </c>
      <c r="C493" s="1551" t="s">
        <v>178</v>
      </c>
      <c r="E493" s="1552"/>
    </row>
    <row r="494" spans="1:5" ht="18">
      <c r="A494" s="1546" t="s">
        <v>1421</v>
      </c>
      <c r="B494" s="1569" t="s">
        <v>1781</v>
      </c>
      <c r="C494" s="1551" t="s">
        <v>178</v>
      </c>
      <c r="E494" s="1552"/>
    </row>
    <row r="495" spans="1:5" ht="18">
      <c r="A495" s="1546" t="s">
        <v>1422</v>
      </c>
      <c r="B495" s="1569" t="s">
        <v>1782</v>
      </c>
      <c r="C495" s="1551" t="s">
        <v>178</v>
      </c>
      <c r="E495" s="1552"/>
    </row>
    <row r="496" spans="1:5" ht="18.600000000000001" thickBot="1">
      <c r="A496" s="1546" t="s">
        <v>1423</v>
      </c>
      <c r="B496" s="1572" t="s">
        <v>1783</v>
      </c>
      <c r="C496" s="1551" t="s">
        <v>178</v>
      </c>
      <c r="E496" s="1552"/>
    </row>
    <row r="497" spans="1:5" ht="18">
      <c r="A497" s="1546" t="s">
        <v>1424</v>
      </c>
      <c r="B497" s="1568" t="s">
        <v>1784</v>
      </c>
      <c r="C497" s="1551" t="s">
        <v>178</v>
      </c>
      <c r="E497" s="1552"/>
    </row>
    <row r="498" spans="1:5" ht="18">
      <c r="A498" s="1546" t="s">
        <v>1425</v>
      </c>
      <c r="B498" s="1569" t="s">
        <v>1785</v>
      </c>
      <c r="C498" s="1551" t="s">
        <v>178</v>
      </c>
      <c r="E498" s="1552"/>
    </row>
    <row r="499" spans="1:5" ht="18">
      <c r="A499" s="1546" t="s">
        <v>1426</v>
      </c>
      <c r="B499" s="1570" t="s">
        <v>1786</v>
      </c>
      <c r="C499" s="1551" t="s">
        <v>178</v>
      </c>
      <c r="E499" s="1552"/>
    </row>
    <row r="500" spans="1:5" ht="18">
      <c r="A500" s="1546" t="s">
        <v>1427</v>
      </c>
      <c r="B500" s="1569" t="s">
        <v>1787</v>
      </c>
      <c r="C500" s="1551" t="s">
        <v>178</v>
      </c>
      <c r="E500" s="1552"/>
    </row>
    <row r="501" spans="1:5" ht="18">
      <c r="A501" s="1546" t="s">
        <v>1428</v>
      </c>
      <c r="B501" s="1569" t="s">
        <v>1788</v>
      </c>
      <c r="C501" s="1551" t="s">
        <v>178</v>
      </c>
      <c r="E501" s="1552"/>
    </row>
    <row r="502" spans="1:5" ht="18">
      <c r="A502" s="1546" t="s">
        <v>1429</v>
      </c>
      <c r="B502" s="1569" t="s">
        <v>1789</v>
      </c>
      <c r="C502" s="1551" t="s">
        <v>178</v>
      </c>
      <c r="E502" s="1552"/>
    </row>
    <row r="503" spans="1:5" ht="18">
      <c r="A503" s="1546" t="s">
        <v>1430</v>
      </c>
      <c r="B503" s="1569" t="s">
        <v>1790</v>
      </c>
      <c r="C503" s="1551" t="s">
        <v>178</v>
      </c>
      <c r="E503" s="1552"/>
    </row>
    <row r="504" spans="1:5" ht="18.600000000000001" thickBot="1">
      <c r="A504" s="1546" t="s">
        <v>1431</v>
      </c>
      <c r="B504" s="1572" t="s">
        <v>1791</v>
      </c>
      <c r="C504" s="1551" t="s">
        <v>178</v>
      </c>
      <c r="E504" s="1552"/>
    </row>
    <row r="505" spans="1:5" ht="18">
      <c r="A505" s="1546" t="s">
        <v>1432</v>
      </c>
      <c r="B505" s="1568" t="s">
        <v>1792</v>
      </c>
      <c r="C505" s="1551" t="s">
        <v>178</v>
      </c>
      <c r="E505" s="1552"/>
    </row>
    <row r="506" spans="1:5" ht="18">
      <c r="A506" s="1546" t="s">
        <v>1433</v>
      </c>
      <c r="B506" s="1569" t="s">
        <v>1793</v>
      </c>
      <c r="C506" s="1551" t="s">
        <v>178</v>
      </c>
      <c r="E506" s="1552"/>
    </row>
    <row r="507" spans="1:5" ht="18">
      <c r="A507" s="1546" t="s">
        <v>1434</v>
      </c>
      <c r="B507" s="1569" t="s">
        <v>1794</v>
      </c>
      <c r="C507" s="1551" t="s">
        <v>178</v>
      </c>
      <c r="E507" s="1552"/>
    </row>
    <row r="508" spans="1:5" ht="18">
      <c r="A508" s="1546" t="s">
        <v>1435</v>
      </c>
      <c r="B508" s="1569" t="s">
        <v>1795</v>
      </c>
      <c r="C508" s="1551" t="s">
        <v>178</v>
      </c>
      <c r="E508" s="1552"/>
    </row>
    <row r="509" spans="1:5" ht="18">
      <c r="A509" s="1546" t="s">
        <v>1436</v>
      </c>
      <c r="B509" s="1570" t="s">
        <v>1796</v>
      </c>
      <c r="C509" s="1551" t="s">
        <v>178</v>
      </c>
      <c r="E509" s="1552"/>
    </row>
    <row r="510" spans="1:5" ht="18">
      <c r="A510" s="1546" t="s">
        <v>1437</v>
      </c>
      <c r="B510" s="1569" t="s">
        <v>1797</v>
      </c>
      <c r="C510" s="1551" t="s">
        <v>178</v>
      </c>
      <c r="E510" s="1552"/>
    </row>
    <row r="511" spans="1:5" ht="18.600000000000001" thickBot="1">
      <c r="A511" s="1546" t="s">
        <v>1438</v>
      </c>
      <c r="B511" s="1572" t="s">
        <v>1798</v>
      </c>
      <c r="C511" s="1551" t="s">
        <v>178</v>
      </c>
      <c r="E511" s="1552"/>
    </row>
    <row r="512" spans="1:5" ht="18">
      <c r="A512" s="1546" t="s">
        <v>1439</v>
      </c>
      <c r="B512" s="1568" t="s">
        <v>1799</v>
      </c>
      <c r="C512" s="1551" t="s">
        <v>178</v>
      </c>
      <c r="E512" s="1552"/>
    </row>
    <row r="513" spans="1:5" ht="18">
      <c r="A513" s="1546" t="s">
        <v>1440</v>
      </c>
      <c r="B513" s="1569" t="s">
        <v>1800</v>
      </c>
      <c r="C513" s="1551" t="s">
        <v>178</v>
      </c>
      <c r="E513" s="1552"/>
    </row>
    <row r="514" spans="1:5" ht="18">
      <c r="A514" s="1546" t="s">
        <v>1441</v>
      </c>
      <c r="B514" s="1569" t="s">
        <v>1801</v>
      </c>
      <c r="C514" s="1551" t="s">
        <v>178</v>
      </c>
      <c r="E514" s="1552"/>
    </row>
    <row r="515" spans="1:5" ht="18">
      <c r="A515" s="1546" t="s">
        <v>1442</v>
      </c>
      <c r="B515" s="1569" t="s">
        <v>1802</v>
      </c>
      <c r="C515" s="1551" t="s">
        <v>178</v>
      </c>
      <c r="E515" s="1552"/>
    </row>
    <row r="516" spans="1:5" ht="18">
      <c r="A516" s="1546" t="s">
        <v>1443</v>
      </c>
      <c r="B516" s="1570" t="s">
        <v>1803</v>
      </c>
      <c r="C516" s="1551" t="s">
        <v>178</v>
      </c>
      <c r="E516" s="1552"/>
    </row>
    <row r="517" spans="1:5" ht="18">
      <c r="A517" s="1546" t="s">
        <v>1444</v>
      </c>
      <c r="B517" s="1569" t="s">
        <v>1804</v>
      </c>
      <c r="C517" s="1551" t="s">
        <v>178</v>
      </c>
      <c r="E517" s="1552"/>
    </row>
    <row r="518" spans="1:5" ht="18">
      <c r="A518" s="1546" t="s">
        <v>1445</v>
      </c>
      <c r="B518" s="1569" t="s">
        <v>1805</v>
      </c>
      <c r="C518" s="1551" t="s">
        <v>178</v>
      </c>
      <c r="E518" s="1552"/>
    </row>
    <row r="519" spans="1:5" ht="18">
      <c r="A519" s="1546" t="s">
        <v>1446</v>
      </c>
      <c r="B519" s="1569" t="s">
        <v>1806</v>
      </c>
      <c r="C519" s="1551" t="s">
        <v>178</v>
      </c>
      <c r="E519" s="1552"/>
    </row>
    <row r="520" spans="1:5" ht="18.600000000000001" thickBot="1">
      <c r="A520" s="1546" t="s">
        <v>1447</v>
      </c>
      <c r="B520" s="1572" t="s">
        <v>1807</v>
      </c>
      <c r="C520" s="1551" t="s">
        <v>178</v>
      </c>
      <c r="E520" s="1552"/>
    </row>
    <row r="521" spans="1:5" ht="18">
      <c r="A521" s="1546" t="s">
        <v>1448</v>
      </c>
      <c r="B521" s="1568" t="s">
        <v>1808</v>
      </c>
      <c r="C521" s="1551" t="s">
        <v>178</v>
      </c>
      <c r="E521" s="1552"/>
    </row>
    <row r="522" spans="1:5" ht="18">
      <c r="A522" s="1546" t="s">
        <v>1449</v>
      </c>
      <c r="B522" s="1569" t="s">
        <v>1809</v>
      </c>
      <c r="C522" s="1551" t="s">
        <v>178</v>
      </c>
      <c r="E522" s="1552"/>
    </row>
    <row r="523" spans="1:5" ht="18">
      <c r="A523" s="1546" t="s">
        <v>1450</v>
      </c>
      <c r="B523" s="1570" t="s">
        <v>1810</v>
      </c>
      <c r="C523" s="1551" t="s">
        <v>178</v>
      </c>
      <c r="E523" s="1552"/>
    </row>
    <row r="524" spans="1:5" ht="18">
      <c r="A524" s="1546" t="s">
        <v>1451</v>
      </c>
      <c r="B524" s="1569" t="s">
        <v>1811</v>
      </c>
      <c r="C524" s="1551" t="s">
        <v>178</v>
      </c>
      <c r="E524" s="1552"/>
    </row>
    <row r="525" spans="1:5" ht="18">
      <c r="A525" s="1546" t="s">
        <v>1452</v>
      </c>
      <c r="B525" s="1569" t="s">
        <v>1812</v>
      </c>
      <c r="C525" s="1551" t="s">
        <v>178</v>
      </c>
      <c r="E525" s="1552"/>
    </row>
    <row r="526" spans="1:5" ht="18">
      <c r="A526" s="1546" t="s">
        <v>1453</v>
      </c>
      <c r="B526" s="1569" t="s">
        <v>1813</v>
      </c>
      <c r="C526" s="1551" t="s">
        <v>178</v>
      </c>
      <c r="E526" s="1552"/>
    </row>
    <row r="527" spans="1:5" ht="18">
      <c r="A527" s="1546" t="s">
        <v>1454</v>
      </c>
      <c r="B527" s="1569" t="s">
        <v>1814</v>
      </c>
      <c r="C527" s="1551" t="s">
        <v>178</v>
      </c>
      <c r="E527" s="1552"/>
    </row>
    <row r="528" spans="1:5" ht="18.600000000000001" thickBot="1">
      <c r="A528" s="1546" t="s">
        <v>1455</v>
      </c>
      <c r="B528" s="1572" t="s">
        <v>1815</v>
      </c>
      <c r="C528" s="1551" t="s">
        <v>178</v>
      </c>
      <c r="E528" s="1552"/>
    </row>
    <row r="529" spans="1:5" ht="18">
      <c r="A529" s="1546" t="s">
        <v>1456</v>
      </c>
      <c r="B529" s="1568" t="s">
        <v>1816</v>
      </c>
      <c r="C529" s="1551" t="s">
        <v>178</v>
      </c>
      <c r="E529" s="1552"/>
    </row>
    <row r="530" spans="1:5" ht="18">
      <c r="A530" s="1546" t="s">
        <v>1457</v>
      </c>
      <c r="B530" s="1569" t="s">
        <v>1817</v>
      </c>
      <c r="C530" s="1551" t="s">
        <v>178</v>
      </c>
      <c r="E530" s="1552"/>
    </row>
    <row r="531" spans="1:5" ht="18">
      <c r="A531" s="1546" t="s">
        <v>1458</v>
      </c>
      <c r="B531" s="1569" t="s">
        <v>1818</v>
      </c>
      <c r="C531" s="1551" t="s">
        <v>178</v>
      </c>
      <c r="E531" s="1552"/>
    </row>
    <row r="532" spans="1:5" ht="18">
      <c r="A532" s="1546" t="s">
        <v>1459</v>
      </c>
      <c r="B532" s="1569" t="s">
        <v>1819</v>
      </c>
      <c r="C532" s="1551" t="s">
        <v>178</v>
      </c>
      <c r="E532" s="1552"/>
    </row>
    <row r="533" spans="1:5" ht="18">
      <c r="A533" s="1546" t="s">
        <v>1460</v>
      </c>
      <c r="B533" s="1569" t="s">
        <v>1820</v>
      </c>
      <c r="C533" s="1551" t="s">
        <v>178</v>
      </c>
      <c r="E533" s="1552"/>
    </row>
    <row r="534" spans="1:5" ht="18">
      <c r="A534" s="1546" t="s">
        <v>1461</v>
      </c>
      <c r="B534" s="1569" t="s">
        <v>1821</v>
      </c>
      <c r="C534" s="1551" t="s">
        <v>178</v>
      </c>
      <c r="E534" s="1552"/>
    </row>
    <row r="535" spans="1:5" ht="18">
      <c r="A535" s="1546" t="s">
        <v>1462</v>
      </c>
      <c r="B535" s="1569" t="s">
        <v>1822</v>
      </c>
      <c r="C535" s="1551" t="s">
        <v>178</v>
      </c>
      <c r="E535" s="1552"/>
    </row>
    <row r="536" spans="1:5" ht="18">
      <c r="A536" s="1546" t="s">
        <v>1463</v>
      </c>
      <c r="B536" s="1569" t="s">
        <v>1823</v>
      </c>
      <c r="C536" s="1551" t="s">
        <v>178</v>
      </c>
      <c r="E536" s="1552"/>
    </row>
    <row r="537" spans="1:5" ht="18">
      <c r="A537" s="1546" t="s">
        <v>1464</v>
      </c>
      <c r="B537" s="1570" t="s">
        <v>1824</v>
      </c>
      <c r="C537" s="1551" t="s">
        <v>178</v>
      </c>
      <c r="E537" s="1552"/>
    </row>
    <row r="538" spans="1:5" ht="18">
      <c r="A538" s="1546" t="s">
        <v>1465</v>
      </c>
      <c r="B538" s="1569" t="s">
        <v>1825</v>
      </c>
      <c r="C538" s="1551" t="s">
        <v>178</v>
      </c>
      <c r="E538" s="1552"/>
    </row>
    <row r="539" spans="1:5" ht="18.600000000000001" thickBot="1">
      <c r="A539" s="1546" t="s">
        <v>1466</v>
      </c>
      <c r="B539" s="1572" t="s">
        <v>1826</v>
      </c>
      <c r="C539" s="1551" t="s">
        <v>178</v>
      </c>
      <c r="E539" s="1552"/>
    </row>
    <row r="540" spans="1:5" ht="18">
      <c r="A540" s="1546" t="s">
        <v>1467</v>
      </c>
      <c r="B540" s="1568" t="s">
        <v>1827</v>
      </c>
      <c r="C540" s="1551" t="s">
        <v>178</v>
      </c>
      <c r="E540" s="1552"/>
    </row>
    <row r="541" spans="1:5" ht="18">
      <c r="A541" s="1546" t="s">
        <v>1468</v>
      </c>
      <c r="B541" s="1569" t="s">
        <v>1828</v>
      </c>
      <c r="C541" s="1551" t="s">
        <v>178</v>
      </c>
      <c r="E541" s="1552"/>
    </row>
    <row r="542" spans="1:5" ht="18">
      <c r="A542" s="1546" t="s">
        <v>1469</v>
      </c>
      <c r="B542" s="1569" t="s">
        <v>1829</v>
      </c>
      <c r="C542" s="1551" t="s">
        <v>178</v>
      </c>
      <c r="E542" s="1552"/>
    </row>
    <row r="543" spans="1:5" ht="18">
      <c r="A543" s="1546" t="s">
        <v>1470</v>
      </c>
      <c r="B543" s="1569" t="s">
        <v>1830</v>
      </c>
      <c r="C543" s="1551" t="s">
        <v>178</v>
      </c>
      <c r="E543" s="1552"/>
    </row>
    <row r="544" spans="1:5" ht="18">
      <c r="A544" s="1546" t="s">
        <v>1471</v>
      </c>
      <c r="B544" s="1569" t="s">
        <v>1831</v>
      </c>
      <c r="C544" s="1551" t="s">
        <v>178</v>
      </c>
      <c r="E544" s="1552"/>
    </row>
    <row r="545" spans="1:5" ht="18">
      <c r="A545" s="1546" t="s">
        <v>1472</v>
      </c>
      <c r="B545" s="1570" t="s">
        <v>1832</v>
      </c>
      <c r="C545" s="1551" t="s">
        <v>178</v>
      </c>
      <c r="E545" s="1552"/>
    </row>
    <row r="546" spans="1:5" ht="18">
      <c r="A546" s="1546" t="s">
        <v>1473</v>
      </c>
      <c r="B546" s="1569" t="s">
        <v>1833</v>
      </c>
      <c r="C546" s="1551" t="s">
        <v>178</v>
      </c>
      <c r="E546" s="1552"/>
    </row>
    <row r="547" spans="1:5" ht="18">
      <c r="A547" s="1546" t="s">
        <v>1474</v>
      </c>
      <c r="B547" s="1569" t="s">
        <v>1834</v>
      </c>
      <c r="C547" s="1551" t="s">
        <v>178</v>
      </c>
      <c r="E547" s="1552"/>
    </row>
    <row r="548" spans="1:5" ht="18">
      <c r="A548" s="1546" t="s">
        <v>1475</v>
      </c>
      <c r="B548" s="1569" t="s">
        <v>1835</v>
      </c>
      <c r="C548" s="1551" t="s">
        <v>178</v>
      </c>
      <c r="E548" s="1552"/>
    </row>
    <row r="549" spans="1:5" ht="18">
      <c r="A549" s="1546" t="s">
        <v>1476</v>
      </c>
      <c r="B549" s="1569" t="s">
        <v>1836</v>
      </c>
      <c r="C549" s="1551" t="s">
        <v>178</v>
      </c>
      <c r="E549" s="1552"/>
    </row>
    <row r="550" spans="1:5" ht="18">
      <c r="A550" s="1546" t="s">
        <v>1477</v>
      </c>
      <c r="B550" s="1574" t="s">
        <v>1837</v>
      </c>
      <c r="C550" s="1551" t="s">
        <v>178</v>
      </c>
      <c r="E550" s="1552"/>
    </row>
    <row r="551" spans="1:5" ht="18.600000000000001" thickBot="1">
      <c r="A551" s="1546" t="s">
        <v>1478</v>
      </c>
      <c r="B551" s="1572" t="s">
        <v>1838</v>
      </c>
      <c r="C551" s="1551" t="s">
        <v>178</v>
      </c>
      <c r="E551" s="1552"/>
    </row>
    <row r="552" spans="1:5" ht="18">
      <c r="A552" s="1546" t="s">
        <v>1479</v>
      </c>
      <c r="B552" s="1568" t="s">
        <v>1839</v>
      </c>
      <c r="C552" s="1551" t="s">
        <v>178</v>
      </c>
      <c r="E552" s="1552"/>
    </row>
    <row r="553" spans="1:5" ht="18">
      <c r="A553" s="1546" t="s">
        <v>1480</v>
      </c>
      <c r="B553" s="1569" t="s">
        <v>1840</v>
      </c>
      <c r="C553" s="1551" t="s">
        <v>178</v>
      </c>
      <c r="E553" s="1552"/>
    </row>
    <row r="554" spans="1:5" ht="18">
      <c r="A554" s="1546" t="s">
        <v>1481</v>
      </c>
      <c r="B554" s="1569" t="s">
        <v>1841</v>
      </c>
      <c r="C554" s="1551" t="s">
        <v>178</v>
      </c>
      <c r="E554" s="1552"/>
    </row>
    <row r="555" spans="1:5" ht="18">
      <c r="A555" s="1546" t="s">
        <v>1482</v>
      </c>
      <c r="B555" s="1570" t="s">
        <v>1842</v>
      </c>
      <c r="C555" s="1551" t="s">
        <v>178</v>
      </c>
      <c r="E555" s="1552"/>
    </row>
    <row r="556" spans="1:5" ht="18">
      <c r="A556" s="1546" t="s">
        <v>1483</v>
      </c>
      <c r="B556" s="1569" t="s">
        <v>1843</v>
      </c>
      <c r="C556" s="1551" t="s">
        <v>178</v>
      </c>
      <c r="E556" s="1552"/>
    </row>
    <row r="557" spans="1:5" ht="18.600000000000001" thickBot="1">
      <c r="A557" s="1546" t="s">
        <v>1484</v>
      </c>
      <c r="B557" s="1572" t="s">
        <v>1844</v>
      </c>
      <c r="C557" s="1551" t="s">
        <v>178</v>
      </c>
      <c r="E557" s="1552"/>
    </row>
    <row r="558" spans="1:5" ht="18">
      <c r="A558" s="1546" t="s">
        <v>1485</v>
      </c>
      <c r="B558" s="1575" t="s">
        <v>1845</v>
      </c>
      <c r="C558" s="1551" t="s">
        <v>178</v>
      </c>
      <c r="E558" s="1552"/>
    </row>
    <row r="559" spans="1:5" ht="18">
      <c r="A559" s="1546" t="s">
        <v>1486</v>
      </c>
      <c r="B559" s="1569" t="s">
        <v>1846</v>
      </c>
      <c r="C559" s="1551" t="s">
        <v>178</v>
      </c>
      <c r="E559" s="1552"/>
    </row>
    <row r="560" spans="1:5" ht="18">
      <c r="A560" s="1546" t="s">
        <v>1487</v>
      </c>
      <c r="B560" s="1569" t="s">
        <v>1847</v>
      </c>
      <c r="C560" s="1551" t="s">
        <v>178</v>
      </c>
      <c r="E560" s="1552"/>
    </row>
    <row r="561" spans="1:5" ht="18">
      <c r="A561" s="1546" t="s">
        <v>1488</v>
      </c>
      <c r="B561" s="1569" t="s">
        <v>1848</v>
      </c>
      <c r="C561" s="1551" t="s">
        <v>178</v>
      </c>
      <c r="E561" s="1552"/>
    </row>
    <row r="562" spans="1:5" ht="18">
      <c r="A562" s="1546" t="s">
        <v>1489</v>
      </c>
      <c r="B562" s="1569" t="s">
        <v>1849</v>
      </c>
      <c r="C562" s="1551" t="s">
        <v>178</v>
      </c>
      <c r="E562" s="1552"/>
    </row>
    <row r="563" spans="1:5" ht="18">
      <c r="A563" s="1546" t="s">
        <v>1490</v>
      </c>
      <c r="B563" s="1569" t="s">
        <v>1850</v>
      </c>
      <c r="C563" s="1551" t="s">
        <v>178</v>
      </c>
      <c r="E563" s="1552"/>
    </row>
    <row r="564" spans="1:5" ht="18">
      <c r="A564" s="1546" t="s">
        <v>1491</v>
      </c>
      <c r="B564" s="1569" t="s">
        <v>1851</v>
      </c>
      <c r="C564" s="1551" t="s">
        <v>178</v>
      </c>
      <c r="E564" s="1552"/>
    </row>
    <row r="565" spans="1:5" ht="18">
      <c r="A565" s="1546" t="s">
        <v>1492</v>
      </c>
      <c r="B565" s="1570" t="s">
        <v>1852</v>
      </c>
      <c r="C565" s="1551" t="s">
        <v>178</v>
      </c>
      <c r="E565" s="1552"/>
    </row>
    <row r="566" spans="1:5" ht="18">
      <c r="A566" s="1546" t="s">
        <v>1493</v>
      </c>
      <c r="B566" s="1569" t="s">
        <v>1853</v>
      </c>
      <c r="C566" s="1551" t="s">
        <v>178</v>
      </c>
      <c r="E566" s="1552"/>
    </row>
    <row r="567" spans="1:5" ht="18">
      <c r="A567" s="1546" t="s">
        <v>1494</v>
      </c>
      <c r="B567" s="1569" t="s">
        <v>1854</v>
      </c>
      <c r="C567" s="1551" t="s">
        <v>178</v>
      </c>
      <c r="E567" s="1552"/>
    </row>
    <row r="568" spans="1:5" ht="18.600000000000001" thickBot="1">
      <c r="A568" s="1546" t="s">
        <v>1495</v>
      </c>
      <c r="B568" s="1572" t="s">
        <v>1855</v>
      </c>
      <c r="C568" s="1551" t="s">
        <v>178</v>
      </c>
      <c r="E568" s="1552"/>
    </row>
    <row r="569" spans="1:5" ht="18">
      <c r="A569" s="1546" t="s">
        <v>1496</v>
      </c>
      <c r="B569" s="1575" t="s">
        <v>1856</v>
      </c>
      <c r="C569" s="1551" t="s">
        <v>178</v>
      </c>
      <c r="E569" s="1552"/>
    </row>
    <row r="570" spans="1:5" ht="18">
      <c r="A570" s="1546" t="s">
        <v>1497</v>
      </c>
      <c r="B570" s="1569" t="s">
        <v>1857</v>
      </c>
      <c r="C570" s="1551" t="s">
        <v>178</v>
      </c>
      <c r="E570" s="1552"/>
    </row>
    <row r="571" spans="1:5" ht="18">
      <c r="A571" s="1546" t="s">
        <v>1498</v>
      </c>
      <c r="B571" s="1569" t="s">
        <v>1858</v>
      </c>
      <c r="C571" s="1551" t="s">
        <v>178</v>
      </c>
      <c r="E571" s="1552"/>
    </row>
    <row r="572" spans="1:5" ht="18">
      <c r="A572" s="1546" t="s">
        <v>1499</v>
      </c>
      <c r="B572" s="1569" t="s">
        <v>1859</v>
      </c>
      <c r="C572" s="1551" t="s">
        <v>178</v>
      </c>
      <c r="E572" s="1552"/>
    </row>
    <row r="573" spans="1:5" ht="18">
      <c r="A573" s="1546" t="s">
        <v>1500</v>
      </c>
      <c r="B573" s="1569" t="s">
        <v>1860</v>
      </c>
      <c r="C573" s="1551" t="s">
        <v>178</v>
      </c>
      <c r="E573" s="1552"/>
    </row>
    <row r="574" spans="1:5" ht="18">
      <c r="A574" s="1546" t="s">
        <v>1501</v>
      </c>
      <c r="B574" s="1569" t="s">
        <v>1861</v>
      </c>
      <c r="C574" s="1551" t="s">
        <v>178</v>
      </c>
      <c r="E574" s="1552"/>
    </row>
    <row r="575" spans="1:5" ht="18">
      <c r="A575" s="1546" t="s">
        <v>1502</v>
      </c>
      <c r="B575" s="1569" t="s">
        <v>1862</v>
      </c>
      <c r="C575" s="1551" t="s">
        <v>178</v>
      </c>
      <c r="E575" s="1552"/>
    </row>
    <row r="576" spans="1:5" ht="18">
      <c r="A576" s="1546" t="s">
        <v>1503</v>
      </c>
      <c r="B576" s="1569" t="s">
        <v>1863</v>
      </c>
      <c r="C576" s="1551" t="s">
        <v>178</v>
      </c>
      <c r="E576" s="1552"/>
    </row>
    <row r="577" spans="1:5" ht="18">
      <c r="A577" s="1546" t="s">
        <v>1504</v>
      </c>
      <c r="B577" s="1570" t="s">
        <v>1864</v>
      </c>
      <c r="C577" s="1551" t="s">
        <v>178</v>
      </c>
      <c r="E577" s="1552"/>
    </row>
    <row r="578" spans="1:5" ht="18">
      <c r="A578" s="1546" t="s">
        <v>1505</v>
      </c>
      <c r="B578" s="1569" t="s">
        <v>1865</v>
      </c>
      <c r="C578" s="1551" t="s">
        <v>178</v>
      </c>
      <c r="E578" s="1552"/>
    </row>
    <row r="579" spans="1:5" ht="18">
      <c r="A579" s="1546" t="s">
        <v>1506</v>
      </c>
      <c r="B579" s="1569" t="s">
        <v>1866</v>
      </c>
      <c r="C579" s="1551" t="s">
        <v>178</v>
      </c>
      <c r="E579" s="1552"/>
    </row>
    <row r="580" spans="1:5" ht="18">
      <c r="A580" s="1546" t="s">
        <v>1507</v>
      </c>
      <c r="B580" s="1569" t="s">
        <v>1867</v>
      </c>
      <c r="C580" s="1551" t="s">
        <v>178</v>
      </c>
      <c r="E580" s="1552"/>
    </row>
    <row r="581" spans="1:5" ht="18">
      <c r="A581" s="1546" t="s">
        <v>1508</v>
      </c>
      <c r="B581" s="1569" t="s">
        <v>1868</v>
      </c>
      <c r="C581" s="1551" t="s">
        <v>178</v>
      </c>
      <c r="E581" s="1552"/>
    </row>
    <row r="582" spans="1:5" ht="18">
      <c r="A582" s="1546" t="s">
        <v>1509</v>
      </c>
      <c r="B582" s="1569" t="s">
        <v>1869</v>
      </c>
      <c r="C582" s="1551" t="s">
        <v>178</v>
      </c>
      <c r="E582" s="1552"/>
    </row>
    <row r="583" spans="1:5" ht="18">
      <c r="A583" s="1546" t="s">
        <v>1510</v>
      </c>
      <c r="B583" s="1569" t="s">
        <v>1870</v>
      </c>
      <c r="C583" s="1551" t="s">
        <v>178</v>
      </c>
      <c r="E583" s="1552"/>
    </row>
    <row r="584" spans="1:5" ht="18">
      <c r="A584" s="1546" t="s">
        <v>1511</v>
      </c>
      <c r="B584" s="1569" t="s">
        <v>1871</v>
      </c>
      <c r="C584" s="1551" t="s">
        <v>178</v>
      </c>
      <c r="E584" s="1552"/>
    </row>
    <row r="585" spans="1:5" ht="18">
      <c r="A585" s="1546" t="s">
        <v>1512</v>
      </c>
      <c r="B585" s="1569" t="s">
        <v>1872</v>
      </c>
      <c r="C585" s="1551" t="s">
        <v>178</v>
      </c>
      <c r="E585" s="1552"/>
    </row>
    <row r="586" spans="1:5" ht="18.600000000000001" thickBot="1">
      <c r="A586" s="1546" t="s">
        <v>1513</v>
      </c>
      <c r="B586" s="1576" t="s">
        <v>1873</v>
      </c>
      <c r="C586" s="1551" t="s">
        <v>178</v>
      </c>
      <c r="E586" s="1552"/>
    </row>
    <row r="587" spans="1:5" ht="18">
      <c r="A587" s="1546" t="s">
        <v>1514</v>
      </c>
      <c r="B587" s="1568" t="s">
        <v>1874</v>
      </c>
      <c r="C587" s="1551" t="s">
        <v>178</v>
      </c>
      <c r="E587" s="1552"/>
    </row>
    <row r="588" spans="1:5" ht="18">
      <c r="A588" s="1546" t="s">
        <v>1515</v>
      </c>
      <c r="B588" s="1569" t="s">
        <v>1875</v>
      </c>
      <c r="C588" s="1551" t="s">
        <v>178</v>
      </c>
      <c r="E588" s="1552"/>
    </row>
    <row r="589" spans="1:5" ht="18">
      <c r="A589" s="1546" t="s">
        <v>1516</v>
      </c>
      <c r="B589" s="1569" t="s">
        <v>1876</v>
      </c>
      <c r="C589" s="1551" t="s">
        <v>178</v>
      </c>
      <c r="E589" s="1552"/>
    </row>
    <row r="590" spans="1:5" ht="18">
      <c r="A590" s="1546" t="s">
        <v>1517</v>
      </c>
      <c r="B590" s="1569" t="s">
        <v>1877</v>
      </c>
      <c r="C590" s="1551" t="s">
        <v>178</v>
      </c>
      <c r="E590" s="1552"/>
    </row>
    <row r="591" spans="1:5" ht="18">
      <c r="A591" s="1546" t="s">
        <v>1518</v>
      </c>
      <c r="B591" s="1570" t="s">
        <v>1878</v>
      </c>
      <c r="C591" s="1551" t="s">
        <v>178</v>
      </c>
      <c r="E591" s="1552"/>
    </row>
    <row r="592" spans="1:5" ht="18">
      <c r="A592" s="1546" t="s">
        <v>1519</v>
      </c>
      <c r="B592" s="1569" t="s">
        <v>1879</v>
      </c>
      <c r="C592" s="1551" t="s">
        <v>178</v>
      </c>
      <c r="E592" s="1552"/>
    </row>
    <row r="593" spans="1:5" ht="18.600000000000001" thickBot="1">
      <c r="A593" s="1546" t="s">
        <v>1520</v>
      </c>
      <c r="B593" s="1572" t="s">
        <v>1880</v>
      </c>
      <c r="C593" s="1551" t="s">
        <v>178</v>
      </c>
      <c r="E593" s="1552"/>
    </row>
    <row r="594" spans="1:5" ht="18">
      <c r="A594" s="1546" t="s">
        <v>1521</v>
      </c>
      <c r="B594" s="1568" t="s">
        <v>1881</v>
      </c>
      <c r="C594" s="1551" t="s">
        <v>178</v>
      </c>
      <c r="E594" s="1552"/>
    </row>
    <row r="595" spans="1:5" ht="18">
      <c r="A595" s="1546" t="s">
        <v>1522</v>
      </c>
      <c r="B595" s="1569" t="s">
        <v>1740</v>
      </c>
      <c r="C595" s="1551" t="s">
        <v>178</v>
      </c>
      <c r="E595" s="1552"/>
    </row>
    <row r="596" spans="1:5" ht="18">
      <c r="A596" s="1546" t="s">
        <v>1523</v>
      </c>
      <c r="B596" s="1569" t="s">
        <v>1882</v>
      </c>
      <c r="C596" s="1551" t="s">
        <v>178</v>
      </c>
      <c r="E596" s="1552"/>
    </row>
    <row r="597" spans="1:5" ht="18">
      <c r="A597" s="1546" t="s">
        <v>1524</v>
      </c>
      <c r="B597" s="1569" t="s">
        <v>1883</v>
      </c>
      <c r="C597" s="1551" t="s">
        <v>178</v>
      </c>
      <c r="E597" s="1552"/>
    </row>
    <row r="598" spans="1:5" ht="18">
      <c r="A598" s="1546" t="s">
        <v>1525</v>
      </c>
      <c r="B598" s="1569" t="s">
        <v>1884</v>
      </c>
      <c r="C598" s="1551" t="s">
        <v>178</v>
      </c>
      <c r="E598" s="1552"/>
    </row>
    <row r="599" spans="1:5" ht="18">
      <c r="A599" s="1546" t="s">
        <v>1526</v>
      </c>
      <c r="B599" s="1570" t="s">
        <v>1885</v>
      </c>
      <c r="C599" s="1551" t="s">
        <v>178</v>
      </c>
      <c r="E599" s="1552"/>
    </row>
    <row r="600" spans="1:5" ht="18">
      <c r="A600" s="1546" t="s">
        <v>1527</v>
      </c>
      <c r="B600" s="1569" t="s">
        <v>1886</v>
      </c>
      <c r="C600" s="1551" t="s">
        <v>178</v>
      </c>
      <c r="E600" s="1552"/>
    </row>
    <row r="601" spans="1:5" ht="18.600000000000001" thickBot="1">
      <c r="A601" s="1546" t="s">
        <v>1528</v>
      </c>
      <c r="B601" s="1572" t="s">
        <v>1887</v>
      </c>
      <c r="C601" s="1551" t="s">
        <v>178</v>
      </c>
      <c r="E601" s="1552"/>
    </row>
    <row r="602" spans="1:5" ht="18">
      <c r="A602" s="1546" t="s">
        <v>1529</v>
      </c>
      <c r="B602" s="1568" t="s">
        <v>1888</v>
      </c>
      <c r="C602" s="1551" t="s">
        <v>178</v>
      </c>
      <c r="E602" s="1552"/>
    </row>
    <row r="603" spans="1:5" ht="18">
      <c r="A603" s="1546" t="s">
        <v>1530</v>
      </c>
      <c r="B603" s="1569" t="s">
        <v>1889</v>
      </c>
      <c r="C603" s="1551" t="s">
        <v>178</v>
      </c>
      <c r="E603" s="1552"/>
    </row>
    <row r="604" spans="1:5" ht="18">
      <c r="A604" s="1546" t="s">
        <v>1531</v>
      </c>
      <c r="B604" s="1569" t="s">
        <v>1890</v>
      </c>
      <c r="C604" s="1551" t="s">
        <v>178</v>
      </c>
      <c r="E604" s="1552"/>
    </row>
    <row r="605" spans="1:5" ht="18">
      <c r="A605" s="1546" t="s">
        <v>1532</v>
      </c>
      <c r="B605" s="1569" t="s">
        <v>1891</v>
      </c>
      <c r="C605" s="1551" t="s">
        <v>178</v>
      </c>
      <c r="E605" s="1552"/>
    </row>
    <row r="606" spans="1:5" ht="18">
      <c r="A606" s="1546" t="s">
        <v>1533</v>
      </c>
      <c r="B606" s="1570" t="s">
        <v>1892</v>
      </c>
      <c r="C606" s="1551" t="s">
        <v>178</v>
      </c>
      <c r="E606" s="1552"/>
    </row>
    <row r="607" spans="1:5" ht="18">
      <c r="A607" s="1546" t="s">
        <v>1534</v>
      </c>
      <c r="B607" s="1569" t="s">
        <v>1893</v>
      </c>
      <c r="C607" s="1551" t="s">
        <v>178</v>
      </c>
      <c r="E607" s="1552"/>
    </row>
    <row r="608" spans="1:5" ht="18.600000000000001" thickBot="1">
      <c r="A608" s="1546" t="s">
        <v>1535</v>
      </c>
      <c r="B608" s="1572" t="s">
        <v>1894</v>
      </c>
      <c r="C608" s="1551" t="s">
        <v>178</v>
      </c>
      <c r="E608" s="1552"/>
    </row>
    <row r="609" spans="1:5" ht="18">
      <c r="A609" s="1546" t="s">
        <v>1536</v>
      </c>
      <c r="B609" s="1568" t="s">
        <v>1895</v>
      </c>
      <c r="C609" s="1551" t="s">
        <v>178</v>
      </c>
      <c r="E609" s="1552"/>
    </row>
    <row r="610" spans="1:5" ht="18">
      <c r="A610" s="1546" t="s">
        <v>1537</v>
      </c>
      <c r="B610" s="1569" t="s">
        <v>1896</v>
      </c>
      <c r="C610" s="1551" t="s">
        <v>178</v>
      </c>
      <c r="E610" s="1552"/>
    </row>
    <row r="611" spans="1:5" ht="18">
      <c r="A611" s="1546" t="s">
        <v>1538</v>
      </c>
      <c r="B611" s="1570" t="s">
        <v>1897</v>
      </c>
      <c r="C611" s="1551" t="s">
        <v>178</v>
      </c>
      <c r="E611" s="1552"/>
    </row>
    <row r="612" spans="1:5" ht="18.600000000000001" thickBot="1">
      <c r="A612" s="1546" t="s">
        <v>1539</v>
      </c>
      <c r="B612" s="1572" t="s">
        <v>1898</v>
      </c>
      <c r="C612" s="1551" t="s">
        <v>178</v>
      </c>
      <c r="E612" s="1552"/>
    </row>
    <row r="613" spans="1:5" ht="18">
      <c r="A613" s="1546" t="s">
        <v>1540</v>
      </c>
      <c r="B613" s="1568" t="s">
        <v>1899</v>
      </c>
      <c r="C613" s="1551" t="s">
        <v>178</v>
      </c>
      <c r="E613" s="1552"/>
    </row>
    <row r="614" spans="1:5" ht="18">
      <c r="A614" s="1546" t="s">
        <v>1541</v>
      </c>
      <c r="B614" s="1569" t="s">
        <v>1900</v>
      </c>
      <c r="C614" s="1551" t="s">
        <v>178</v>
      </c>
      <c r="E614" s="1552"/>
    </row>
    <row r="615" spans="1:5" ht="18">
      <c r="A615" s="1546" t="s">
        <v>1542</v>
      </c>
      <c r="B615" s="1569" t="s">
        <v>1901</v>
      </c>
      <c r="C615" s="1551" t="s">
        <v>178</v>
      </c>
      <c r="E615" s="1552"/>
    </row>
    <row r="616" spans="1:5" ht="18">
      <c r="A616" s="1546" t="s">
        <v>1543</v>
      </c>
      <c r="B616" s="1569" t="s">
        <v>1902</v>
      </c>
      <c r="C616" s="1551" t="s">
        <v>178</v>
      </c>
      <c r="E616" s="1552"/>
    </row>
    <row r="617" spans="1:5" ht="18">
      <c r="A617" s="1546" t="s">
        <v>1544</v>
      </c>
      <c r="B617" s="1569" t="s">
        <v>1903</v>
      </c>
      <c r="C617" s="1551" t="s">
        <v>178</v>
      </c>
      <c r="E617" s="1552"/>
    </row>
    <row r="618" spans="1:5" ht="18">
      <c r="A618" s="1546" t="s">
        <v>1545</v>
      </c>
      <c r="B618" s="1569" t="s">
        <v>1904</v>
      </c>
      <c r="C618" s="1551" t="s">
        <v>178</v>
      </c>
      <c r="E618" s="1552"/>
    </row>
    <row r="619" spans="1:5" ht="18">
      <c r="A619" s="1546" t="s">
        <v>1546</v>
      </c>
      <c r="B619" s="1569" t="s">
        <v>1905</v>
      </c>
      <c r="C619" s="1551" t="s">
        <v>178</v>
      </c>
      <c r="E619" s="1552"/>
    </row>
    <row r="620" spans="1:5" ht="18">
      <c r="A620" s="1546" t="s">
        <v>1547</v>
      </c>
      <c r="B620" s="1569" t="s">
        <v>1906</v>
      </c>
      <c r="C620" s="1551" t="s">
        <v>178</v>
      </c>
      <c r="E620" s="1552"/>
    </row>
    <row r="621" spans="1:5" ht="18">
      <c r="A621" s="1546" t="s">
        <v>1548</v>
      </c>
      <c r="B621" s="1570" t="s">
        <v>1907</v>
      </c>
      <c r="C621" s="1551" t="s">
        <v>178</v>
      </c>
      <c r="E621" s="1552"/>
    </row>
    <row r="622" spans="1:5" ht="18.600000000000001" thickBot="1">
      <c r="A622" s="1546" t="s">
        <v>1549</v>
      </c>
      <c r="B622" s="1572" t="s">
        <v>1908</v>
      </c>
      <c r="C622" s="1551" t="s">
        <v>178</v>
      </c>
      <c r="E622" s="1552"/>
    </row>
    <row r="623" spans="1:5" ht="18">
      <c r="A623" s="1546" t="s">
        <v>1550</v>
      </c>
      <c r="B623" s="1568" t="s">
        <v>313</v>
      </c>
      <c r="C623" s="1551" t="s">
        <v>178</v>
      </c>
      <c r="E623" s="1552"/>
    </row>
    <row r="624" spans="1:5" ht="18">
      <c r="A624" s="1546" t="s">
        <v>1551</v>
      </c>
      <c r="B624" s="1569" t="s">
        <v>314</v>
      </c>
      <c r="C624" s="1551" t="s">
        <v>178</v>
      </c>
      <c r="E624" s="1552"/>
    </row>
    <row r="625" spans="1:5" ht="18">
      <c r="A625" s="1546" t="s">
        <v>1552</v>
      </c>
      <c r="B625" s="1569" t="s">
        <v>315</v>
      </c>
      <c r="C625" s="1551" t="s">
        <v>178</v>
      </c>
      <c r="E625" s="1552"/>
    </row>
    <row r="626" spans="1:5" ht="18">
      <c r="A626" s="1546" t="s">
        <v>1553</v>
      </c>
      <c r="B626" s="1569" t="s">
        <v>316</v>
      </c>
      <c r="C626" s="1551" t="s">
        <v>178</v>
      </c>
      <c r="E626" s="1552"/>
    </row>
    <row r="627" spans="1:5" ht="18">
      <c r="A627" s="1546" t="s">
        <v>1554</v>
      </c>
      <c r="B627" s="1569" t="s">
        <v>317</v>
      </c>
      <c r="C627" s="1551" t="s">
        <v>178</v>
      </c>
      <c r="E627" s="1552"/>
    </row>
    <row r="628" spans="1:5" ht="18">
      <c r="A628" s="1546" t="s">
        <v>1555</v>
      </c>
      <c r="B628" s="1569" t="s">
        <v>318</v>
      </c>
      <c r="C628" s="1551" t="s">
        <v>178</v>
      </c>
      <c r="E628" s="1552"/>
    </row>
    <row r="629" spans="1:5" ht="18">
      <c r="A629" s="1546" t="s">
        <v>1556</v>
      </c>
      <c r="B629" s="1569" t="s">
        <v>319</v>
      </c>
      <c r="C629" s="1551" t="s">
        <v>178</v>
      </c>
      <c r="E629" s="1552"/>
    </row>
    <row r="630" spans="1:5" ht="18">
      <c r="A630" s="1546" t="s">
        <v>1557</v>
      </c>
      <c r="B630" s="1569" t="s">
        <v>320</v>
      </c>
      <c r="C630" s="1551" t="s">
        <v>178</v>
      </c>
      <c r="E630" s="1552"/>
    </row>
    <row r="631" spans="1:5" ht="18">
      <c r="A631" s="1546" t="s">
        <v>1558</v>
      </c>
      <c r="B631" s="1569" t="s">
        <v>744</v>
      </c>
      <c r="C631" s="1551" t="s">
        <v>178</v>
      </c>
      <c r="E631" s="1552"/>
    </row>
    <row r="632" spans="1:5" ht="18">
      <c r="A632" s="1546" t="s">
        <v>1559</v>
      </c>
      <c r="B632" s="1569" t="s">
        <v>745</v>
      </c>
      <c r="C632" s="1551" t="s">
        <v>178</v>
      </c>
      <c r="E632" s="1552"/>
    </row>
    <row r="633" spans="1:5" ht="18">
      <c r="A633" s="1546" t="s">
        <v>1560</v>
      </c>
      <c r="B633" s="1569" t="s">
        <v>746</v>
      </c>
      <c r="C633" s="1551" t="s">
        <v>178</v>
      </c>
      <c r="E633" s="1552"/>
    </row>
    <row r="634" spans="1:5" ht="18">
      <c r="A634" s="1546" t="s">
        <v>1561</v>
      </c>
      <c r="B634" s="1569" t="s">
        <v>747</v>
      </c>
      <c r="C634" s="1551" t="s">
        <v>178</v>
      </c>
      <c r="E634" s="1552"/>
    </row>
    <row r="635" spans="1:5" ht="18">
      <c r="A635" s="1546" t="s">
        <v>1562</v>
      </c>
      <c r="B635" s="1569" t="s">
        <v>748</v>
      </c>
      <c r="C635" s="1551" t="s">
        <v>178</v>
      </c>
      <c r="E635" s="1552"/>
    </row>
    <row r="636" spans="1:5" ht="18">
      <c r="A636" s="1546" t="s">
        <v>1563</v>
      </c>
      <c r="B636" s="1569" t="s">
        <v>749</v>
      </c>
      <c r="C636" s="1551" t="s">
        <v>178</v>
      </c>
      <c r="E636" s="1552"/>
    </row>
    <row r="637" spans="1:5" ht="18">
      <c r="A637" s="1546" t="s">
        <v>1564</v>
      </c>
      <c r="B637" s="1569" t="s">
        <v>750</v>
      </c>
      <c r="C637" s="1551" t="s">
        <v>178</v>
      </c>
      <c r="E637" s="1552"/>
    </row>
    <row r="638" spans="1:5" ht="18">
      <c r="A638" s="1546" t="s">
        <v>1565</v>
      </c>
      <c r="B638" s="1569" t="s">
        <v>751</v>
      </c>
      <c r="C638" s="1551" t="s">
        <v>178</v>
      </c>
      <c r="E638" s="1552"/>
    </row>
    <row r="639" spans="1:5" ht="18">
      <c r="A639" s="1546" t="s">
        <v>1566</v>
      </c>
      <c r="B639" s="1569" t="s">
        <v>752</v>
      </c>
      <c r="C639" s="1551" t="s">
        <v>178</v>
      </c>
      <c r="E639" s="1552"/>
    </row>
    <row r="640" spans="1:5" ht="18">
      <c r="A640" s="1546" t="s">
        <v>1567</v>
      </c>
      <c r="B640" s="1569" t="s">
        <v>753</v>
      </c>
      <c r="C640" s="1551" t="s">
        <v>178</v>
      </c>
      <c r="E640" s="1552"/>
    </row>
    <row r="641" spans="1:5" ht="18">
      <c r="A641" s="1546" t="s">
        <v>1568</v>
      </c>
      <c r="B641" s="1569" t="s">
        <v>754</v>
      </c>
      <c r="C641" s="1551" t="s">
        <v>178</v>
      </c>
      <c r="E641" s="1552"/>
    </row>
    <row r="642" spans="1:5" ht="18">
      <c r="A642" s="1546" t="s">
        <v>1569</v>
      </c>
      <c r="B642" s="1569" t="s">
        <v>755</v>
      </c>
      <c r="C642" s="1551" t="s">
        <v>178</v>
      </c>
      <c r="E642" s="1552"/>
    </row>
    <row r="643" spans="1:5" ht="18">
      <c r="A643" s="1546" t="s">
        <v>1570</v>
      </c>
      <c r="B643" s="1569" t="s">
        <v>756</v>
      </c>
      <c r="C643" s="1551" t="s">
        <v>178</v>
      </c>
      <c r="E643" s="1552"/>
    </row>
    <row r="644" spans="1:5" ht="18">
      <c r="A644" s="1546" t="s">
        <v>1571</v>
      </c>
      <c r="B644" s="1569" t="s">
        <v>757</v>
      </c>
      <c r="C644" s="1551" t="s">
        <v>178</v>
      </c>
      <c r="E644" s="1552"/>
    </row>
    <row r="645" spans="1:5" ht="18">
      <c r="A645" s="1546" t="s">
        <v>1572</v>
      </c>
      <c r="B645" s="1569" t="s">
        <v>758</v>
      </c>
      <c r="C645" s="1551" t="s">
        <v>178</v>
      </c>
      <c r="E645" s="1552"/>
    </row>
    <row r="646" spans="1:5" ht="18">
      <c r="A646" s="1546" t="s">
        <v>1573</v>
      </c>
      <c r="B646" s="1569" t="s">
        <v>759</v>
      </c>
      <c r="C646" s="1551" t="s">
        <v>178</v>
      </c>
      <c r="E646" s="1552"/>
    </row>
    <row r="647" spans="1:5" ht="18.600000000000001" thickBot="1">
      <c r="A647" s="1546" t="s">
        <v>1574</v>
      </c>
      <c r="B647" s="1577" t="s">
        <v>760</v>
      </c>
      <c r="C647" s="1551" t="s">
        <v>178</v>
      </c>
      <c r="E647" s="1552"/>
    </row>
    <row r="648" spans="1:5" ht="18">
      <c r="A648" s="1546" t="s">
        <v>1575</v>
      </c>
      <c r="B648" s="1568" t="s">
        <v>1909</v>
      </c>
      <c r="C648" s="1551" t="s">
        <v>178</v>
      </c>
      <c r="E648" s="1552"/>
    </row>
    <row r="649" spans="1:5" ht="18">
      <c r="A649" s="1546" t="s">
        <v>1576</v>
      </c>
      <c r="B649" s="1569" t="s">
        <v>1910</v>
      </c>
      <c r="C649" s="1551" t="s">
        <v>178</v>
      </c>
      <c r="E649" s="1552"/>
    </row>
    <row r="650" spans="1:5" ht="18">
      <c r="A650" s="1546" t="s">
        <v>1577</v>
      </c>
      <c r="B650" s="1569" t="s">
        <v>1911</v>
      </c>
      <c r="C650" s="1551" t="s">
        <v>178</v>
      </c>
      <c r="E650" s="1552"/>
    </row>
    <row r="651" spans="1:5" ht="18">
      <c r="A651" s="1546" t="s">
        <v>1578</v>
      </c>
      <c r="B651" s="1569" t="s">
        <v>1912</v>
      </c>
      <c r="C651" s="1551" t="s">
        <v>178</v>
      </c>
      <c r="E651" s="1552"/>
    </row>
    <row r="652" spans="1:5" ht="18">
      <c r="A652" s="1546" t="s">
        <v>1579</v>
      </c>
      <c r="B652" s="1569" t="s">
        <v>1913</v>
      </c>
      <c r="C652" s="1551" t="s">
        <v>178</v>
      </c>
      <c r="E652" s="1552"/>
    </row>
    <row r="653" spans="1:5" ht="18">
      <c r="A653" s="1546" t="s">
        <v>1580</v>
      </c>
      <c r="B653" s="1569" t="s">
        <v>1914</v>
      </c>
      <c r="C653" s="1551" t="s">
        <v>178</v>
      </c>
      <c r="E653" s="1552"/>
    </row>
    <row r="654" spans="1:5" ht="18">
      <c r="A654" s="1546" t="s">
        <v>1581</v>
      </c>
      <c r="B654" s="1569" t="s">
        <v>1915</v>
      </c>
      <c r="C654" s="1551" t="s">
        <v>178</v>
      </c>
      <c r="E654" s="1552"/>
    </row>
    <row r="655" spans="1:5" ht="18">
      <c r="A655" s="1546" t="s">
        <v>1582</v>
      </c>
      <c r="B655" s="1569" t="s">
        <v>1916</v>
      </c>
      <c r="C655" s="1551" t="s">
        <v>178</v>
      </c>
      <c r="E655" s="1552"/>
    </row>
    <row r="656" spans="1:5" ht="18">
      <c r="A656" s="1546" t="s">
        <v>1583</v>
      </c>
      <c r="B656" s="1569" t="s">
        <v>1917</v>
      </c>
      <c r="C656" s="1551" t="s">
        <v>178</v>
      </c>
      <c r="E656" s="1552"/>
    </row>
    <row r="657" spans="1:5" ht="18">
      <c r="A657" s="1546" t="s">
        <v>1584</v>
      </c>
      <c r="B657" s="1569" t="s">
        <v>1918</v>
      </c>
      <c r="C657" s="1551" t="s">
        <v>178</v>
      </c>
      <c r="E657" s="1552"/>
    </row>
    <row r="658" spans="1:5" ht="18">
      <c r="A658" s="1546" t="s">
        <v>1585</v>
      </c>
      <c r="B658" s="1569" t="s">
        <v>1919</v>
      </c>
      <c r="C658" s="1551" t="s">
        <v>178</v>
      </c>
      <c r="E658" s="1552"/>
    </row>
    <row r="659" spans="1:5" ht="18">
      <c r="A659" s="1546" t="s">
        <v>1586</v>
      </c>
      <c r="B659" s="1569" t="s">
        <v>1920</v>
      </c>
      <c r="C659" s="1551" t="s">
        <v>178</v>
      </c>
      <c r="E659" s="1552"/>
    </row>
    <row r="660" spans="1:5" ht="18">
      <c r="A660" s="1546" t="s">
        <v>1587</v>
      </c>
      <c r="B660" s="1569" t="s">
        <v>1921</v>
      </c>
      <c r="C660" s="1551" t="s">
        <v>178</v>
      </c>
      <c r="E660" s="1552"/>
    </row>
    <row r="661" spans="1:5" ht="18">
      <c r="A661" s="1546" t="s">
        <v>1588</v>
      </c>
      <c r="B661" s="1569" t="s">
        <v>1922</v>
      </c>
      <c r="C661" s="1551" t="s">
        <v>178</v>
      </c>
      <c r="E661" s="1552"/>
    </row>
    <row r="662" spans="1:5" ht="18">
      <c r="A662" s="1546" t="s">
        <v>1589</v>
      </c>
      <c r="B662" s="1569" t="s">
        <v>1923</v>
      </c>
      <c r="C662" s="1551" t="s">
        <v>178</v>
      </c>
      <c r="E662" s="1552"/>
    </row>
    <row r="663" spans="1:5" ht="18">
      <c r="A663" s="1546" t="s">
        <v>1590</v>
      </c>
      <c r="B663" s="1569" t="s">
        <v>1924</v>
      </c>
      <c r="C663" s="1551" t="s">
        <v>178</v>
      </c>
      <c r="E663" s="1552"/>
    </row>
    <row r="664" spans="1:5" ht="18">
      <c r="A664" s="1546" t="s">
        <v>1591</v>
      </c>
      <c r="B664" s="1569" t="s">
        <v>1925</v>
      </c>
      <c r="C664" s="1551" t="s">
        <v>178</v>
      </c>
      <c r="E664" s="1552"/>
    </row>
    <row r="665" spans="1:5" ht="18">
      <c r="A665" s="1546" t="s">
        <v>1592</v>
      </c>
      <c r="B665" s="1569" t="s">
        <v>1926</v>
      </c>
      <c r="C665" s="1551" t="s">
        <v>178</v>
      </c>
      <c r="E665" s="1552"/>
    </row>
    <row r="666" spans="1:5" ht="18">
      <c r="A666" s="1546" t="s">
        <v>1593</v>
      </c>
      <c r="B666" s="1569" t="s">
        <v>1927</v>
      </c>
      <c r="C666" s="1551" t="s">
        <v>178</v>
      </c>
      <c r="E666" s="1552"/>
    </row>
    <row r="667" spans="1:5" ht="18">
      <c r="A667" s="1546" t="s">
        <v>1594</v>
      </c>
      <c r="B667" s="1569" t="s">
        <v>1928</v>
      </c>
      <c r="C667" s="1551" t="s">
        <v>178</v>
      </c>
      <c r="E667" s="1552"/>
    </row>
    <row r="668" spans="1:5" ht="18">
      <c r="A668" s="1546" t="s">
        <v>1595</v>
      </c>
      <c r="B668" s="1569" t="s">
        <v>1929</v>
      </c>
      <c r="C668" s="1551" t="s">
        <v>178</v>
      </c>
      <c r="E668" s="1552"/>
    </row>
    <row r="669" spans="1:5" ht="18.600000000000001" thickBot="1">
      <c r="A669" s="1546" t="s">
        <v>1596</v>
      </c>
      <c r="B669" s="1572" t="s">
        <v>1930</v>
      </c>
      <c r="C669" s="1551" t="s">
        <v>178</v>
      </c>
      <c r="E669" s="1552"/>
    </row>
    <row r="670" spans="1:5" ht="18">
      <c r="A670" s="1546" t="s">
        <v>1597</v>
      </c>
      <c r="B670" s="1568" t="s">
        <v>1931</v>
      </c>
      <c r="C670" s="1551" t="s">
        <v>178</v>
      </c>
      <c r="E670" s="1552"/>
    </row>
    <row r="671" spans="1:5" ht="18">
      <c r="A671" s="1546" t="s">
        <v>1598</v>
      </c>
      <c r="B671" s="1569" t="s">
        <v>1932</v>
      </c>
      <c r="C671" s="1551" t="s">
        <v>178</v>
      </c>
      <c r="E671" s="1552"/>
    </row>
    <row r="672" spans="1:5" ht="18">
      <c r="A672" s="1546" t="s">
        <v>1599</v>
      </c>
      <c r="B672" s="1569" t="s">
        <v>1933</v>
      </c>
      <c r="C672" s="1551" t="s">
        <v>178</v>
      </c>
      <c r="E672" s="1552"/>
    </row>
    <row r="673" spans="1:5" ht="18">
      <c r="A673" s="1546" t="s">
        <v>1600</v>
      </c>
      <c r="B673" s="1569" t="s">
        <v>1934</v>
      </c>
      <c r="C673" s="1551" t="s">
        <v>178</v>
      </c>
      <c r="E673" s="1552"/>
    </row>
    <row r="674" spans="1:5" ht="18">
      <c r="A674" s="1546" t="s">
        <v>1601</v>
      </c>
      <c r="B674" s="1569" t="s">
        <v>1935</v>
      </c>
      <c r="C674" s="1551" t="s">
        <v>178</v>
      </c>
      <c r="E674" s="1552"/>
    </row>
    <row r="675" spans="1:5" ht="18">
      <c r="A675" s="1546" t="s">
        <v>1602</v>
      </c>
      <c r="B675" s="1569" t="s">
        <v>1936</v>
      </c>
      <c r="C675" s="1551" t="s">
        <v>178</v>
      </c>
      <c r="E675" s="1552"/>
    </row>
    <row r="676" spans="1:5" ht="18">
      <c r="A676" s="1546" t="s">
        <v>1603</v>
      </c>
      <c r="B676" s="1569" t="s">
        <v>1937</v>
      </c>
      <c r="C676" s="1551" t="s">
        <v>178</v>
      </c>
      <c r="E676" s="1552"/>
    </row>
    <row r="677" spans="1:5" ht="18">
      <c r="A677" s="1546" t="s">
        <v>1604</v>
      </c>
      <c r="B677" s="1569" t="s">
        <v>1938</v>
      </c>
      <c r="C677" s="1551" t="s">
        <v>178</v>
      </c>
      <c r="E677" s="1552"/>
    </row>
    <row r="678" spans="1:5" ht="18">
      <c r="A678" s="1546" t="s">
        <v>1605</v>
      </c>
      <c r="B678" s="1569" t="s">
        <v>1939</v>
      </c>
      <c r="C678" s="1551" t="s">
        <v>178</v>
      </c>
      <c r="E678" s="1552"/>
    </row>
    <row r="679" spans="1:5" ht="18">
      <c r="A679" s="1546" t="s">
        <v>1606</v>
      </c>
      <c r="B679" s="1570" t="s">
        <v>1940</v>
      </c>
      <c r="C679" s="1551" t="s">
        <v>178</v>
      </c>
      <c r="E679" s="1552"/>
    </row>
    <row r="680" spans="1:5" ht="18.600000000000001" thickBot="1">
      <c r="A680" s="1546" t="s">
        <v>1607</v>
      </c>
      <c r="B680" s="1572" t="s">
        <v>1941</v>
      </c>
      <c r="C680" s="1551" t="s">
        <v>178</v>
      </c>
      <c r="E680" s="1552"/>
    </row>
    <row r="681" spans="1:5" ht="18">
      <c r="A681" s="1546" t="s">
        <v>1608</v>
      </c>
      <c r="B681" s="1568" t="s">
        <v>1942</v>
      </c>
      <c r="C681" s="1551" t="s">
        <v>178</v>
      </c>
      <c r="E681" s="1552"/>
    </row>
    <row r="682" spans="1:5" ht="18">
      <c r="A682" s="1546" t="s">
        <v>1609</v>
      </c>
      <c r="B682" s="1569" t="s">
        <v>1943</v>
      </c>
      <c r="C682" s="1551" t="s">
        <v>178</v>
      </c>
      <c r="E682" s="1552"/>
    </row>
    <row r="683" spans="1:5" ht="18">
      <c r="A683" s="1546" t="s">
        <v>1610</v>
      </c>
      <c r="B683" s="1569" t="s">
        <v>1944</v>
      </c>
      <c r="C683" s="1551" t="s">
        <v>178</v>
      </c>
      <c r="E683" s="1552"/>
    </row>
    <row r="684" spans="1:5" ht="18">
      <c r="A684" s="1546" t="s">
        <v>1611</v>
      </c>
      <c r="B684" s="1569" t="s">
        <v>1945</v>
      </c>
      <c r="C684" s="1551" t="s">
        <v>178</v>
      </c>
      <c r="E684" s="1552"/>
    </row>
    <row r="685" spans="1:5" ht="18.600000000000001" thickBot="1">
      <c r="A685" s="1546" t="s">
        <v>1612</v>
      </c>
      <c r="B685" s="1577" t="s">
        <v>1946</v>
      </c>
      <c r="C685" s="1551" t="s">
        <v>178</v>
      </c>
      <c r="E685" s="1552"/>
    </row>
    <row r="686" spans="1:5" ht="18">
      <c r="A686" s="1546" t="s">
        <v>1613</v>
      </c>
      <c r="B686" s="1568" t="s">
        <v>1947</v>
      </c>
      <c r="C686" s="1551" t="s">
        <v>178</v>
      </c>
      <c r="E686" s="1552"/>
    </row>
    <row r="687" spans="1:5" ht="18">
      <c r="A687" s="1546" t="s">
        <v>1614</v>
      </c>
      <c r="B687" s="1569" t="s">
        <v>1948</v>
      </c>
      <c r="C687" s="1551" t="s">
        <v>178</v>
      </c>
      <c r="E687" s="1552"/>
    </row>
    <row r="688" spans="1:5" ht="18">
      <c r="A688" s="1546" t="s">
        <v>1615</v>
      </c>
      <c r="B688" s="1569" t="s">
        <v>1949</v>
      </c>
      <c r="C688" s="1551" t="s">
        <v>178</v>
      </c>
      <c r="E688" s="1552"/>
    </row>
    <row r="689" spans="1:5" ht="18">
      <c r="A689" s="1546" t="s">
        <v>1616</v>
      </c>
      <c r="B689" s="1569" t="s">
        <v>1950</v>
      </c>
      <c r="C689" s="1551" t="s">
        <v>178</v>
      </c>
      <c r="E689" s="1552"/>
    </row>
    <row r="690" spans="1:5" ht="18">
      <c r="A690" s="1546" t="s">
        <v>1617</v>
      </c>
      <c r="B690" s="1569" t="s">
        <v>1951</v>
      </c>
      <c r="C690" s="1551" t="s">
        <v>178</v>
      </c>
      <c r="E690" s="1552"/>
    </row>
    <row r="691" spans="1:5" ht="18">
      <c r="A691" s="1546" t="s">
        <v>1618</v>
      </c>
      <c r="B691" s="1569" t="s">
        <v>1952</v>
      </c>
      <c r="C691" s="1551" t="s">
        <v>178</v>
      </c>
      <c r="E691" s="1552"/>
    </row>
    <row r="692" spans="1:5" ht="18">
      <c r="A692" s="1546" t="s">
        <v>1619</v>
      </c>
      <c r="B692" s="1569" t="s">
        <v>1953</v>
      </c>
      <c r="C692" s="1551" t="s">
        <v>178</v>
      </c>
      <c r="E692" s="1552"/>
    </row>
    <row r="693" spans="1:5" ht="18">
      <c r="A693" s="1546" t="s">
        <v>1620</v>
      </c>
      <c r="B693" s="1569" t="s">
        <v>1954</v>
      </c>
      <c r="C693" s="1551" t="s">
        <v>178</v>
      </c>
      <c r="E693" s="1552"/>
    </row>
    <row r="694" spans="1:5" ht="18">
      <c r="A694" s="1546" t="s">
        <v>1621</v>
      </c>
      <c r="B694" s="1569" t="s">
        <v>1955</v>
      </c>
      <c r="C694" s="1551" t="s">
        <v>178</v>
      </c>
      <c r="E694" s="1552"/>
    </row>
    <row r="695" spans="1:5" ht="18">
      <c r="A695" s="1546" t="s">
        <v>1622</v>
      </c>
      <c r="B695" s="1569" t="s">
        <v>1956</v>
      </c>
      <c r="C695" s="1551" t="s">
        <v>178</v>
      </c>
      <c r="E695" s="1552"/>
    </row>
    <row r="696" spans="1:5" ht="18.600000000000001" thickBot="1">
      <c r="A696" s="1546" t="s">
        <v>1623</v>
      </c>
      <c r="B696" s="1577" t="s">
        <v>1957</v>
      </c>
      <c r="C696" s="1551" t="s">
        <v>178</v>
      </c>
      <c r="E696" s="1552"/>
    </row>
    <row r="697" spans="1:5" ht="18">
      <c r="A697" s="1546" t="s">
        <v>1624</v>
      </c>
      <c r="B697" s="1568" t="s">
        <v>1958</v>
      </c>
      <c r="C697" s="1551" t="s">
        <v>178</v>
      </c>
      <c r="E697" s="1552"/>
    </row>
    <row r="698" spans="1:5" ht="18">
      <c r="A698" s="1546" t="s">
        <v>1625</v>
      </c>
      <c r="B698" s="1569" t="s">
        <v>1959</v>
      </c>
      <c r="C698" s="1551" t="s">
        <v>178</v>
      </c>
      <c r="E698" s="1552"/>
    </row>
    <row r="699" spans="1:5" ht="18">
      <c r="A699" s="1546" t="s">
        <v>1626</v>
      </c>
      <c r="B699" s="1569" t="s">
        <v>1960</v>
      </c>
      <c r="C699" s="1551" t="s">
        <v>178</v>
      </c>
      <c r="E699" s="1552"/>
    </row>
    <row r="700" spans="1:5" ht="18">
      <c r="A700" s="1546" t="s">
        <v>1627</v>
      </c>
      <c r="B700" s="1569" t="s">
        <v>1961</v>
      </c>
      <c r="C700" s="1551" t="s">
        <v>178</v>
      </c>
      <c r="E700" s="1552"/>
    </row>
    <row r="701" spans="1:5" ht="18">
      <c r="A701" s="1546" t="s">
        <v>1628</v>
      </c>
      <c r="B701" s="1569" t="s">
        <v>1962</v>
      </c>
      <c r="C701" s="1551" t="s">
        <v>178</v>
      </c>
      <c r="E701" s="1552"/>
    </row>
    <row r="702" spans="1:5" ht="18">
      <c r="A702" s="1546" t="s">
        <v>1629</v>
      </c>
      <c r="B702" s="1569" t="s">
        <v>1963</v>
      </c>
      <c r="C702" s="1551" t="s">
        <v>178</v>
      </c>
      <c r="E702" s="1552"/>
    </row>
    <row r="703" spans="1:5" ht="18">
      <c r="A703" s="1546" t="s">
        <v>1630</v>
      </c>
      <c r="B703" s="1569" t="s">
        <v>1964</v>
      </c>
      <c r="C703" s="1551" t="s">
        <v>178</v>
      </c>
      <c r="E703" s="1552"/>
    </row>
    <row r="704" spans="1:5" ht="18">
      <c r="A704" s="1546" t="s">
        <v>1631</v>
      </c>
      <c r="B704" s="1569" t="s">
        <v>1965</v>
      </c>
      <c r="C704" s="1551" t="s">
        <v>178</v>
      </c>
      <c r="E704" s="1552"/>
    </row>
    <row r="705" spans="1:5" ht="18">
      <c r="A705" s="1546" t="s">
        <v>1632</v>
      </c>
      <c r="B705" s="1569" t="s">
        <v>1966</v>
      </c>
      <c r="C705" s="1551" t="s">
        <v>178</v>
      </c>
      <c r="E705" s="1552"/>
    </row>
    <row r="706" spans="1:5" ht="18.600000000000001" thickBot="1">
      <c r="A706" s="1546" t="s">
        <v>1633</v>
      </c>
      <c r="B706" s="1577" t="s">
        <v>1967</v>
      </c>
      <c r="C706" s="1551" t="s">
        <v>178</v>
      </c>
      <c r="E706" s="1552"/>
    </row>
    <row r="707" spans="1:5" ht="18">
      <c r="A707" s="1546" t="s">
        <v>1634</v>
      </c>
      <c r="B707" s="1568" t="s">
        <v>1968</v>
      </c>
      <c r="C707" s="1551" t="s">
        <v>178</v>
      </c>
      <c r="E707" s="1552"/>
    </row>
    <row r="708" spans="1:5" ht="18">
      <c r="A708" s="1546" t="s">
        <v>1635</v>
      </c>
      <c r="B708" s="1569" t="s">
        <v>1969</v>
      </c>
      <c r="C708" s="1551" t="s">
        <v>178</v>
      </c>
      <c r="E708" s="1552"/>
    </row>
    <row r="709" spans="1:5" ht="18">
      <c r="A709" s="1546" t="s">
        <v>1636</v>
      </c>
      <c r="B709" s="1569" t="s">
        <v>1970</v>
      </c>
      <c r="C709" s="1551" t="s">
        <v>178</v>
      </c>
      <c r="E709" s="1552"/>
    </row>
    <row r="710" spans="1:5" ht="18">
      <c r="A710" s="1546" t="s">
        <v>1637</v>
      </c>
      <c r="B710" s="1569" t="s">
        <v>1971</v>
      </c>
      <c r="C710" s="1551" t="s">
        <v>178</v>
      </c>
      <c r="E710" s="1552"/>
    </row>
    <row r="711" spans="1:5" ht="18.600000000000001" thickBot="1">
      <c r="A711" s="1546" t="s">
        <v>1638</v>
      </c>
      <c r="B711" s="1577" t="s">
        <v>1972</v>
      </c>
      <c r="C711" s="1551" t="s">
        <v>178</v>
      </c>
      <c r="E711" s="1552"/>
    </row>
    <row r="712" spans="1:5" ht="18">
      <c r="A712" s="1578"/>
      <c r="B712" s="1579"/>
      <c r="C712" s="1551"/>
      <c r="E712" s="1552"/>
    </row>
    <row r="713" spans="1:5">
      <c r="A713" s="1580" t="s">
        <v>788</v>
      </c>
      <c r="B713" s="1581" t="s">
        <v>787</v>
      </c>
      <c r="C713" s="1582" t="s">
        <v>788</v>
      </c>
    </row>
    <row r="714" spans="1:5">
      <c r="A714" s="1583"/>
      <c r="B714" s="1584">
        <v>44227</v>
      </c>
      <c r="C714" s="1583" t="s">
        <v>1639</v>
      </c>
    </row>
    <row r="715" spans="1:5">
      <c r="A715" s="1583"/>
      <c r="B715" s="1584">
        <v>44255</v>
      </c>
      <c r="C715" s="1583" t="s">
        <v>1640</v>
      </c>
    </row>
    <row r="716" spans="1:5">
      <c r="A716" s="1583"/>
      <c r="B716" s="1584">
        <v>44286</v>
      </c>
      <c r="C716" s="1583" t="s">
        <v>1641</v>
      </c>
    </row>
    <row r="717" spans="1:5">
      <c r="A717" s="1583"/>
      <c r="B717" s="1584">
        <v>44316</v>
      </c>
      <c r="C717" s="1583" t="s">
        <v>1642</v>
      </c>
    </row>
    <row r="718" spans="1:5">
      <c r="A718" s="1583"/>
      <c r="B718" s="1584">
        <v>44347</v>
      </c>
      <c r="C718" s="1583" t="s">
        <v>1643</v>
      </c>
    </row>
    <row r="719" spans="1:5">
      <c r="A719" s="1583"/>
      <c r="B719" s="1584">
        <v>44377</v>
      </c>
      <c r="C719" s="1583" t="s">
        <v>1644</v>
      </c>
    </row>
    <row r="720" spans="1:5">
      <c r="A720" s="1583"/>
      <c r="B720" s="1584">
        <v>44408</v>
      </c>
      <c r="C720" s="1583" t="s">
        <v>1645</v>
      </c>
    </row>
    <row r="721" spans="1:3">
      <c r="A721" s="1583"/>
      <c r="B721" s="1584">
        <v>44439</v>
      </c>
      <c r="C721" s="1583" t="s">
        <v>1646</v>
      </c>
    </row>
    <row r="722" spans="1:3">
      <c r="A722" s="1583"/>
      <c r="B722" s="1584">
        <v>44469</v>
      </c>
      <c r="C722" s="1583" t="s">
        <v>1647</v>
      </c>
    </row>
    <row r="723" spans="1:3">
      <c r="A723" s="1583"/>
      <c r="B723" s="1584">
        <v>44500</v>
      </c>
      <c r="C723" s="1583" t="s">
        <v>1648</v>
      </c>
    </row>
    <row r="724" spans="1:3">
      <c r="A724" s="1583"/>
      <c r="B724" s="1584">
        <v>44530</v>
      </c>
      <c r="C724" s="1583" t="s">
        <v>1649</v>
      </c>
    </row>
    <row r="725" spans="1:3">
      <c r="A725" s="1583"/>
      <c r="B725" s="1584">
        <v>44561</v>
      </c>
      <c r="C725" s="1583" t="s">
        <v>1650</v>
      </c>
    </row>
  </sheetData>
  <sheetProtection password="81B0" sheet="1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V1438"/>
  <sheetViews>
    <sheetView topLeftCell="W1" zoomScale="75" zoomScaleNormal="75" workbookViewId="0">
      <selection activeCell="W5" sqref="W5"/>
    </sheetView>
  </sheetViews>
  <sheetFormatPr defaultColWidth="9.109375" defaultRowHeight="13.2"/>
  <cols>
    <col min="1" max="1" width="10.33203125" style="61" hidden="1" customWidth="1"/>
    <col min="2" max="2" width="9.6640625" style="61" hidden="1" customWidth="1"/>
    <col min="3" max="3" width="18.109375" style="61" hidden="1" customWidth="1"/>
    <col min="4" max="4" width="11.5546875" style="61" hidden="1" customWidth="1"/>
    <col min="5" max="5" width="13.88671875" style="61" hidden="1" customWidth="1"/>
    <col min="6" max="6" width="15.5546875" style="61" hidden="1" customWidth="1"/>
    <col min="7" max="7" width="12.109375" style="61" hidden="1" customWidth="1"/>
    <col min="8" max="8" width="12.6640625" style="61" hidden="1" customWidth="1"/>
    <col min="9" max="9" width="7.109375" style="62" hidden="1" customWidth="1"/>
    <col min="10" max="10" width="13.33203125" style="62" hidden="1" customWidth="1"/>
    <col min="11" max="11" width="90.44140625" style="63" hidden="1" customWidth="1"/>
    <col min="12" max="12" width="16.88671875" style="64" hidden="1" customWidth="1"/>
    <col min="13" max="13" width="23.109375" style="64" hidden="1" customWidth="1"/>
    <col min="14" max="18" width="15" style="64" hidden="1" customWidth="1"/>
    <col min="19" max="19" width="15" style="75" hidden="1" customWidth="1"/>
    <col min="20" max="20" width="2.33203125" style="65" hidden="1" customWidth="1"/>
    <col min="21" max="21" width="1" style="65" hidden="1" customWidth="1"/>
    <col min="22" max="22" width="9.109375" style="65" hidden="1" customWidth="1"/>
    <col min="23" max="23" width="9.109375" style="65" customWidth="1"/>
    <col min="24" max="16384" width="9.109375" style="65"/>
  </cols>
  <sheetData>
    <row r="1" spans="1:21">
      <c r="A1" s="61" t="s">
        <v>702</v>
      </c>
      <c r="B1" s="61">
        <v>137</v>
      </c>
      <c r="I1" s="61"/>
    </row>
    <row r="2" spans="1:21">
      <c r="A2" s="61" t="s">
        <v>703</v>
      </c>
      <c r="B2" s="61" t="s">
        <v>2037</v>
      </c>
      <c r="I2" s="61"/>
    </row>
    <row r="3" spans="1:21">
      <c r="A3" s="61" t="s">
        <v>704</v>
      </c>
      <c r="B3" s="61" t="s">
        <v>2074</v>
      </c>
      <c r="I3" s="61"/>
    </row>
    <row r="4" spans="1:21" ht="15.6">
      <c r="A4" s="61" t="s">
        <v>705</v>
      </c>
      <c r="B4" s="61" t="s">
        <v>2038</v>
      </c>
      <c r="C4" s="66"/>
      <c r="I4" s="61"/>
    </row>
    <row r="5" spans="1:21" ht="31.5" customHeight="1">
      <c r="A5" s="61" t="s">
        <v>706</v>
      </c>
      <c r="B5" s="78"/>
      <c r="C5" s="78"/>
    </row>
    <row r="6" spans="1:21">
      <c r="A6" s="67"/>
      <c r="B6" s="68"/>
    </row>
    <row r="8" spans="1:21">
      <c r="B8" s="61" t="s">
        <v>1245</v>
      </c>
      <c r="I8" s="61"/>
    </row>
    <row r="9" spans="1:21">
      <c r="I9" s="61"/>
    </row>
    <row r="10" spans="1:21">
      <c r="I10" s="61"/>
    </row>
    <row r="11" spans="1:21" ht="18">
      <c r="A11" s="61" t="s">
        <v>785</v>
      </c>
      <c r="I11" s="69"/>
      <c r="J11" s="69"/>
      <c r="K11" s="69"/>
      <c r="L11" s="70"/>
      <c r="M11" s="70"/>
      <c r="N11" s="70"/>
      <c r="O11" s="70"/>
      <c r="P11" s="70"/>
      <c r="Q11" s="70"/>
      <c r="R11" s="70"/>
      <c r="S11" s="76"/>
      <c r="T11" s="71"/>
      <c r="U11" s="71"/>
    </row>
    <row r="12" spans="1:21" ht="15.6">
      <c r="A12" s="61">
        <v>1</v>
      </c>
      <c r="I12" s="6"/>
      <c r="J12" s="6"/>
      <c r="K12" s="521"/>
      <c r="L12" s="38"/>
      <c r="M12" s="38"/>
      <c r="N12" s="38"/>
      <c r="O12" s="38"/>
      <c r="P12" s="38"/>
      <c r="Q12" s="38"/>
      <c r="R12" s="38"/>
      <c r="S12" s="38"/>
      <c r="T12" s="7" t="str">
        <f>(IF($E145&lt;&gt;0,$M$2,IF($L145&lt;&gt;0,$M$2,"")))</f>
        <v/>
      </c>
      <c r="U12" s="8"/>
    </row>
    <row r="13" spans="1:21" ht="15.6">
      <c r="A13" s="61">
        <v>2</v>
      </c>
      <c r="I13" s="6"/>
      <c r="J13" s="1365"/>
      <c r="K13" s="1366"/>
      <c r="L13" s="38"/>
      <c r="M13" s="38"/>
      <c r="N13" s="38"/>
      <c r="O13" s="38"/>
      <c r="P13" s="38"/>
      <c r="Q13" s="38"/>
      <c r="R13" s="38"/>
      <c r="S13" s="38"/>
      <c r="T13" s="7" t="str">
        <f>(IF($E145&lt;&gt;0,$M$2,IF($L145&lt;&gt;0,$M$2,"")))</f>
        <v/>
      </c>
      <c r="U13" s="8"/>
    </row>
    <row r="14" spans="1:21" ht="37.5" customHeight="1">
      <c r="A14" s="61">
        <v>3</v>
      </c>
      <c r="H14" s="1459"/>
      <c r="I14" s="1749">
        <f>$B$7</f>
        <v>0</v>
      </c>
      <c r="J14" s="1750"/>
      <c r="K14" s="1750"/>
      <c r="L14" s="242"/>
      <c r="M14" s="242"/>
      <c r="N14" s="237"/>
      <c r="O14" s="237"/>
      <c r="P14" s="237"/>
      <c r="Q14" s="237"/>
      <c r="R14" s="237"/>
      <c r="S14" s="237"/>
      <c r="T14" s="7" t="str">
        <f>(IF($E145&lt;&gt;0,$M$2,IF($L145&lt;&gt;0,$M$2,"")))</f>
        <v/>
      </c>
      <c r="U14" s="8"/>
    </row>
    <row r="15" spans="1:21" ht="15.6">
      <c r="A15" s="61">
        <v>4</v>
      </c>
      <c r="I15" s="228"/>
      <c r="J15" s="391"/>
      <c r="K15" s="400"/>
      <c r="L15" s="406" t="s">
        <v>460</v>
      </c>
      <c r="M15" s="406" t="s">
        <v>829</v>
      </c>
      <c r="N15" s="237"/>
      <c r="O15" s="1362" t="s">
        <v>1246</v>
      </c>
      <c r="P15" s="1363"/>
      <c r="Q15" s="1364"/>
      <c r="R15" s="237"/>
      <c r="S15" s="237"/>
      <c r="T15" s="7" t="str">
        <f>(IF($E145&lt;&gt;0,$M$2,IF($L145&lt;&gt;0,$M$2,"")))</f>
        <v/>
      </c>
      <c r="U15" s="8"/>
    </row>
    <row r="16" spans="1:21" ht="18.75" customHeight="1">
      <c r="A16" s="61">
        <v>5</v>
      </c>
      <c r="I16" s="1751">
        <f>$B$9</f>
        <v>0</v>
      </c>
      <c r="J16" s="1752"/>
      <c r="K16" s="1753"/>
      <c r="L16" s="115">
        <f>$E$9</f>
        <v>0</v>
      </c>
      <c r="M16" s="226">
        <f>$F$9</f>
        <v>0</v>
      </c>
      <c r="N16" s="237"/>
      <c r="O16" s="237"/>
      <c r="P16" s="237"/>
      <c r="Q16" s="237"/>
      <c r="R16" s="237"/>
      <c r="S16" s="237"/>
      <c r="T16" s="7" t="str">
        <f>(IF($E145&lt;&gt;0,$M$2,IF($L145&lt;&gt;0,$M$2,"")))</f>
        <v/>
      </c>
      <c r="U16" s="8"/>
    </row>
    <row r="17" spans="1:21" ht="15.6">
      <c r="A17" s="61">
        <v>6</v>
      </c>
      <c r="I17" s="227">
        <f>$B$10</f>
        <v>0</v>
      </c>
      <c r="J17" s="228"/>
      <c r="K17" s="229"/>
      <c r="L17" s="237"/>
      <c r="M17" s="237"/>
      <c r="N17" s="237"/>
      <c r="O17" s="237"/>
      <c r="P17" s="237"/>
      <c r="Q17" s="237"/>
      <c r="R17" s="237"/>
      <c r="S17" s="237"/>
      <c r="T17" s="7" t="str">
        <f>(IF($E145&lt;&gt;0,$M$2,IF($L145&lt;&gt;0,$M$2,"")))</f>
        <v/>
      </c>
      <c r="U17" s="8"/>
    </row>
    <row r="18" spans="1:21" ht="15.6">
      <c r="A18" s="61">
        <v>7</v>
      </c>
      <c r="I18" s="227"/>
      <c r="J18" s="228"/>
      <c r="K18" s="229"/>
      <c r="L18" s="237"/>
      <c r="M18" s="237"/>
      <c r="N18" s="237"/>
      <c r="O18" s="237"/>
      <c r="P18" s="237"/>
      <c r="Q18" s="237"/>
      <c r="R18" s="237"/>
      <c r="S18" s="237"/>
      <c r="T18" s="7" t="str">
        <f>(IF($E145&lt;&gt;0,$M$2,IF($L145&lt;&gt;0,$M$2,"")))</f>
        <v/>
      </c>
      <c r="U18" s="8"/>
    </row>
    <row r="19" spans="1:21" ht="18.75" customHeight="1">
      <c r="A19" s="61">
        <v>8</v>
      </c>
      <c r="I19" s="1754">
        <f>$B$12</f>
        <v>0</v>
      </c>
      <c r="J19" s="1755"/>
      <c r="K19" s="1756"/>
      <c r="L19" s="410" t="s">
        <v>884</v>
      </c>
      <c r="M19" s="1360">
        <f>$F$12</f>
        <v>0</v>
      </c>
      <c r="N19" s="237"/>
      <c r="O19" s="237"/>
      <c r="P19" s="237"/>
      <c r="Q19" s="237"/>
      <c r="R19" s="237"/>
      <c r="S19" s="237"/>
      <c r="T19" s="7" t="str">
        <f>(IF($E145&lt;&gt;0,$M$2,IF($L145&lt;&gt;0,$M$2,"")))</f>
        <v/>
      </c>
      <c r="U19" s="8"/>
    </row>
    <row r="20" spans="1:21" ht="15.6">
      <c r="A20" s="61">
        <v>9</v>
      </c>
      <c r="I20" s="233">
        <f>$B$13</f>
        <v>0</v>
      </c>
      <c r="J20" s="228"/>
      <c r="K20" s="229"/>
      <c r="L20" s="1361"/>
      <c r="M20" s="242"/>
      <c r="N20" s="237"/>
      <c r="O20" s="237"/>
      <c r="P20" s="237"/>
      <c r="Q20" s="237"/>
      <c r="R20" s="237"/>
      <c r="S20" s="237"/>
      <c r="T20" s="7" t="str">
        <f>(IF($E145&lt;&gt;0,$M$2,IF($L145&lt;&gt;0,$M$2,"")))</f>
        <v/>
      </c>
      <c r="U20" s="8"/>
    </row>
    <row r="21" spans="1:21" ht="18">
      <c r="A21" s="61">
        <v>10</v>
      </c>
      <c r="I21" s="236"/>
      <c r="J21" s="237"/>
      <c r="K21" s="124" t="s">
        <v>885</v>
      </c>
      <c r="L21" s="238">
        <f>$E$15</f>
        <v>0</v>
      </c>
      <c r="M21" s="414">
        <f>$F$15</f>
        <v>0</v>
      </c>
      <c r="N21" s="218"/>
      <c r="O21" s="218"/>
      <c r="P21" s="218"/>
      <c r="Q21" s="218"/>
      <c r="R21" s="218"/>
      <c r="S21" s="218"/>
      <c r="T21" s="7" t="str">
        <f>(IF($E145&lt;&gt;0,$M$2,IF($L145&lt;&gt;0,$M$2,"")))</f>
        <v/>
      </c>
      <c r="U21" s="8"/>
    </row>
    <row r="22" spans="1:21" ht="16.2" thickBot="1">
      <c r="A22" s="61">
        <v>11</v>
      </c>
      <c r="I22" s="228"/>
      <c r="J22" s="391"/>
      <c r="K22" s="400"/>
      <c r="L22" s="237"/>
      <c r="M22" s="409"/>
      <c r="N22" s="409"/>
      <c r="O22" s="409"/>
      <c r="P22" s="409"/>
      <c r="Q22" s="409"/>
      <c r="R22" s="409"/>
      <c r="S22" s="1377" t="s">
        <v>461</v>
      </c>
      <c r="T22" s="7" t="str">
        <f>(IF($E145&lt;&gt;0,$M$2,IF($L145&lt;&gt;0,$M$2,"")))</f>
        <v/>
      </c>
      <c r="U22" s="8"/>
    </row>
    <row r="23" spans="1:21" ht="19.5" customHeight="1">
      <c r="A23" s="61">
        <v>12</v>
      </c>
      <c r="I23" s="247"/>
      <c r="J23" s="248"/>
      <c r="K23" s="249" t="s">
        <v>707</v>
      </c>
      <c r="L23" s="1757" t="s">
        <v>2071</v>
      </c>
      <c r="M23" s="1758"/>
      <c r="N23" s="1758"/>
      <c r="O23" s="1759"/>
      <c r="P23" s="1760" t="s">
        <v>2072</v>
      </c>
      <c r="Q23" s="1761"/>
      <c r="R23" s="1761"/>
      <c r="S23" s="1762"/>
      <c r="T23" s="7" t="str">
        <f>(IF($E145&lt;&gt;0,$M$2,IF($L145&lt;&gt;0,$M$2,"")))</f>
        <v/>
      </c>
      <c r="U23" s="8"/>
    </row>
    <row r="24" spans="1:21" ht="58.5" customHeight="1" thickBot="1">
      <c r="A24" s="61">
        <v>13</v>
      </c>
      <c r="I24" s="250" t="s">
        <v>62</v>
      </c>
      <c r="J24" s="251" t="s">
        <v>462</v>
      </c>
      <c r="K24" s="252" t="s">
        <v>708</v>
      </c>
      <c r="L24" s="1403">
        <f>$E$20</f>
        <v>0</v>
      </c>
      <c r="M24" s="1407">
        <f>$F$20</f>
        <v>0</v>
      </c>
      <c r="N24" s="1408">
        <f>$G$20</f>
        <v>0</v>
      </c>
      <c r="O24" s="1409">
        <f>$H$20</f>
        <v>0</v>
      </c>
      <c r="P24" s="253">
        <f>$I$20</f>
        <v>0</v>
      </c>
      <c r="Q24" s="254">
        <f>$J$20</f>
        <v>0</v>
      </c>
      <c r="R24" s="255">
        <f>$K$20</f>
        <v>0</v>
      </c>
      <c r="S24" s="1630">
        <f>$L$20</f>
        <v>0</v>
      </c>
      <c r="T24" s="7" t="str">
        <f>(IF($E145&lt;&gt;0,$M$2,IF($L145&lt;&gt;0,$M$2,"")))</f>
        <v/>
      </c>
      <c r="U24" s="8"/>
    </row>
    <row r="25" spans="1:21" ht="18">
      <c r="A25" s="61">
        <v>14</v>
      </c>
      <c r="I25" s="258"/>
      <c r="J25" s="259"/>
      <c r="K25" s="260" t="s">
        <v>737</v>
      </c>
      <c r="L25" s="1454">
        <f>$E$21</f>
        <v>0</v>
      </c>
      <c r="M25" s="143">
        <f>$F$21</f>
        <v>0</v>
      </c>
      <c r="N25" s="144">
        <f>$G$21</f>
        <v>0</v>
      </c>
      <c r="O25" s="145">
        <f>$H$21</f>
        <v>0</v>
      </c>
      <c r="P25" s="261">
        <f>$I$21</f>
        <v>0</v>
      </c>
      <c r="Q25" s="262">
        <f>$J$21</f>
        <v>0</v>
      </c>
      <c r="R25" s="263" t="str">
        <f>$K$21</f>
        <v>ФИНАНСОВО-ПРАВНА ФОРМА</v>
      </c>
      <c r="S25" s="264">
        <f>$L$21</f>
        <v>0</v>
      </c>
      <c r="T25" s="7" t="str">
        <f>(IF($E145&lt;&gt;0,$M$2,IF($L145&lt;&gt;0,$M$2,"")))</f>
        <v/>
      </c>
      <c r="U25" s="8"/>
    </row>
    <row r="26" spans="1:21" ht="15.6">
      <c r="A26" s="61">
        <v>15</v>
      </c>
      <c r="I26" s="1451"/>
      <c r="J26" s="1597" t="e">
        <f>VLOOKUP(K26,OP_LIST2,2,FALSE)</f>
        <v>#N/A</v>
      </c>
      <c r="K26" s="1457"/>
      <c r="L26" s="389"/>
      <c r="M26" s="1441"/>
      <c r="N26" s="1442"/>
      <c r="O26" s="1443"/>
      <c r="P26" s="1441"/>
      <c r="Q26" s="1442"/>
      <c r="R26" s="1443"/>
      <c r="S26" s="1440"/>
      <c r="T26" s="7" t="str">
        <f>(IF($E145&lt;&gt;0,$M$2,IF($L145&lt;&gt;0,$M$2,"")))</f>
        <v/>
      </c>
      <c r="U26" s="8"/>
    </row>
    <row r="27" spans="1:21" ht="15.6">
      <c r="A27" s="61">
        <v>16</v>
      </c>
      <c r="I27" s="1668" t="s">
        <v>2070</v>
      </c>
      <c r="J27" s="1458">
        <f>VLOOKUP(K28,EBK_DEIN2,2,FALSE)</f>
        <v>0</v>
      </c>
      <c r="K27" s="1457" t="s">
        <v>786</v>
      </c>
      <c r="L27" s="389"/>
      <c r="M27" s="1444"/>
      <c r="N27" s="1445"/>
      <c r="O27" s="1446"/>
      <c r="P27" s="1444"/>
      <c r="Q27" s="1445"/>
      <c r="R27" s="1446"/>
      <c r="S27" s="1440"/>
      <c r="T27" s="7" t="str">
        <f>(IF($E145&lt;&gt;0,$M$2,IF($L145&lt;&gt;0,$M$2,"")))</f>
        <v/>
      </c>
      <c r="U27" s="8"/>
    </row>
    <row r="28" spans="1:21" ht="15.6">
      <c r="A28" s="61">
        <v>17</v>
      </c>
      <c r="I28" s="1450"/>
      <c r="J28" s="1586">
        <f>+J27</f>
        <v>0</v>
      </c>
      <c r="K28" s="1452" t="s">
        <v>372</v>
      </c>
      <c r="L28" s="389"/>
      <c r="M28" s="1444"/>
      <c r="N28" s="1445"/>
      <c r="O28" s="1446"/>
      <c r="P28" s="1444"/>
      <c r="Q28" s="1445"/>
      <c r="R28" s="1446"/>
      <c r="S28" s="1440"/>
      <c r="T28" s="7" t="str">
        <f>(IF($E145&lt;&gt;0,$M$2,IF($L145&lt;&gt;0,$M$2,"")))</f>
        <v/>
      </c>
      <c r="U28" s="8"/>
    </row>
    <row r="29" spans="1:21" ht="15.6">
      <c r="A29" s="61">
        <v>18</v>
      </c>
      <c r="I29" s="1455"/>
      <c r="J29" s="1453"/>
      <c r="K29" s="1456" t="s">
        <v>709</v>
      </c>
      <c r="L29" s="389"/>
      <c r="M29" s="1447"/>
      <c r="N29" s="1448"/>
      <c r="O29" s="1449"/>
      <c r="P29" s="1447"/>
      <c r="Q29" s="1448"/>
      <c r="R29" s="1449"/>
      <c r="S29" s="1440"/>
      <c r="T29" s="7" t="str">
        <f>(IF($E145&lt;&gt;0,$M$2,IF($L145&lt;&gt;0,$M$2,"")))</f>
        <v/>
      </c>
      <c r="U29" s="8"/>
    </row>
    <row r="30" spans="1:21" ht="19.5" customHeight="1">
      <c r="A30" s="61">
        <v>19</v>
      </c>
      <c r="I30" s="272">
        <v>100</v>
      </c>
      <c r="J30" s="1765" t="s">
        <v>738</v>
      </c>
      <c r="K30" s="1766"/>
      <c r="L30" s="273">
        <f t="shared" ref="L30:S30" si="0">SUM(L31:L32)</f>
        <v>0</v>
      </c>
      <c r="M30" s="274">
        <f t="shared" si="0"/>
        <v>0</v>
      </c>
      <c r="N30" s="275">
        <f t="shared" si="0"/>
        <v>0</v>
      </c>
      <c r="O30" s="276">
        <f>SUM(O31:O32)</f>
        <v>0</v>
      </c>
      <c r="P30" s="274">
        <f t="shared" si="0"/>
        <v>0</v>
      </c>
      <c r="Q30" s="275">
        <f t="shared" si="0"/>
        <v>0</v>
      </c>
      <c r="R30" s="276">
        <f t="shared" si="0"/>
        <v>0</v>
      </c>
      <c r="S30" s="273">
        <f t="shared" si="0"/>
        <v>0</v>
      </c>
      <c r="T30" s="12" t="str">
        <f>(IF($E30&lt;&gt;0,$M$2,IF($L30&lt;&gt;0,$M$2,"")))</f>
        <v/>
      </c>
      <c r="U30" s="13"/>
    </row>
    <row r="31" spans="1:21" ht="31.5" customHeight="1">
      <c r="A31" s="61">
        <v>20</v>
      </c>
      <c r="I31" s="278"/>
      <c r="J31" s="279">
        <v>101</v>
      </c>
      <c r="K31" s="280" t="s">
        <v>739</v>
      </c>
      <c r="L31" s="281">
        <f>M31+N31+O31</f>
        <v>0</v>
      </c>
      <c r="M31" s="152"/>
      <c r="N31" s="153"/>
      <c r="O31" s="1418"/>
      <c r="P31" s="152"/>
      <c r="Q31" s="153"/>
      <c r="R31" s="1418"/>
      <c r="S31" s="281">
        <f>P31+Q31+R31</f>
        <v>0</v>
      </c>
      <c r="T31" s="12" t="str">
        <f t="shared" ref="T31:T97" si="1">(IF($E31&lt;&gt;0,$M$2,IF($L31&lt;&gt;0,$M$2,"")))</f>
        <v/>
      </c>
      <c r="U31" s="13"/>
    </row>
    <row r="32" spans="1:21" ht="31.5" customHeight="1">
      <c r="A32" s="61">
        <v>21</v>
      </c>
      <c r="I32" s="278"/>
      <c r="J32" s="285">
        <v>102</v>
      </c>
      <c r="K32" s="286" t="s">
        <v>740</v>
      </c>
      <c r="L32" s="287">
        <f>M32+N32+O32</f>
        <v>0</v>
      </c>
      <c r="M32" s="173"/>
      <c r="N32" s="174"/>
      <c r="O32" s="1421"/>
      <c r="P32" s="173"/>
      <c r="Q32" s="174"/>
      <c r="R32" s="1421"/>
      <c r="S32" s="287">
        <f>P32+Q32+R32</f>
        <v>0</v>
      </c>
      <c r="T32" s="12" t="str">
        <f t="shared" si="1"/>
        <v/>
      </c>
      <c r="U32" s="13"/>
    </row>
    <row r="33" spans="1:21" ht="16.5" customHeight="1">
      <c r="A33" s="61">
        <v>22</v>
      </c>
      <c r="I33" s="272">
        <v>200</v>
      </c>
      <c r="J33" s="1767" t="s">
        <v>741</v>
      </c>
      <c r="K33" s="1768"/>
      <c r="L33" s="273">
        <f t="shared" ref="L33:S33" si="2">SUM(L34:L38)</f>
        <v>0</v>
      </c>
      <c r="M33" s="274">
        <f t="shared" si="2"/>
        <v>0</v>
      </c>
      <c r="N33" s="275">
        <f t="shared" si="2"/>
        <v>0</v>
      </c>
      <c r="O33" s="276">
        <f>SUM(O34:O38)</f>
        <v>0</v>
      </c>
      <c r="P33" s="274">
        <f t="shared" si="2"/>
        <v>0</v>
      </c>
      <c r="Q33" s="275">
        <f t="shared" si="2"/>
        <v>0</v>
      </c>
      <c r="R33" s="276">
        <f t="shared" si="2"/>
        <v>0</v>
      </c>
      <c r="S33" s="273">
        <f t="shared" si="2"/>
        <v>0</v>
      </c>
      <c r="T33" s="12" t="str">
        <f t="shared" si="1"/>
        <v/>
      </c>
      <c r="U33" s="13"/>
    </row>
    <row r="34" spans="1:21" ht="16.2">
      <c r="A34" s="61">
        <v>23</v>
      </c>
      <c r="I34" s="291"/>
      <c r="J34" s="279">
        <v>201</v>
      </c>
      <c r="K34" s="280" t="s">
        <v>742</v>
      </c>
      <c r="L34" s="281">
        <f>M34+N34+O34</f>
        <v>0</v>
      </c>
      <c r="M34" s="152"/>
      <c r="N34" s="153"/>
      <c r="O34" s="1418"/>
      <c r="P34" s="152"/>
      <c r="Q34" s="153"/>
      <c r="R34" s="1418"/>
      <c r="S34" s="281">
        <f>P34+Q34+R34</f>
        <v>0</v>
      </c>
      <c r="T34" s="12" t="str">
        <f t="shared" si="1"/>
        <v/>
      </c>
      <c r="U34" s="13"/>
    </row>
    <row r="35" spans="1:21" ht="16.2">
      <c r="A35" s="61">
        <v>24</v>
      </c>
      <c r="I35" s="292"/>
      <c r="J35" s="293">
        <v>202</v>
      </c>
      <c r="K35" s="294" t="s">
        <v>743</v>
      </c>
      <c r="L35" s="295">
        <f>M35+N35+O35</f>
        <v>0</v>
      </c>
      <c r="M35" s="158"/>
      <c r="N35" s="159"/>
      <c r="O35" s="1420"/>
      <c r="P35" s="158"/>
      <c r="Q35" s="159"/>
      <c r="R35" s="1420"/>
      <c r="S35" s="295">
        <f>P35+Q35+R35</f>
        <v>0</v>
      </c>
      <c r="T35" s="12" t="str">
        <f t="shared" si="1"/>
        <v/>
      </c>
      <c r="U35" s="13"/>
    </row>
    <row r="36" spans="1:21" ht="16.2">
      <c r="A36" s="61">
        <v>25</v>
      </c>
      <c r="I36" s="299"/>
      <c r="J36" s="293">
        <v>205</v>
      </c>
      <c r="K36" s="294" t="s">
        <v>590</v>
      </c>
      <c r="L36" s="295">
        <f>M36+N36+O36</f>
        <v>0</v>
      </c>
      <c r="M36" s="158"/>
      <c r="N36" s="159"/>
      <c r="O36" s="1420"/>
      <c r="P36" s="158"/>
      <c r="Q36" s="159"/>
      <c r="R36" s="1420"/>
      <c r="S36" s="295">
        <f>P36+Q36+R36</f>
        <v>0</v>
      </c>
      <c r="T36" s="12" t="str">
        <f t="shared" si="1"/>
        <v/>
      </c>
      <c r="U36" s="13"/>
    </row>
    <row r="37" spans="1:21" ht="16.2">
      <c r="A37" s="61">
        <v>26</v>
      </c>
      <c r="I37" s="299"/>
      <c r="J37" s="293">
        <v>208</v>
      </c>
      <c r="K37" s="300" t="s">
        <v>591</v>
      </c>
      <c r="L37" s="295">
        <f>M37+N37+O37</f>
        <v>0</v>
      </c>
      <c r="M37" s="158"/>
      <c r="N37" s="159"/>
      <c r="O37" s="1420"/>
      <c r="P37" s="158"/>
      <c r="Q37" s="159"/>
      <c r="R37" s="1420"/>
      <c r="S37" s="295">
        <f>P37+Q37+R37</f>
        <v>0</v>
      </c>
      <c r="T37" s="12" t="str">
        <f t="shared" si="1"/>
        <v/>
      </c>
      <c r="U37" s="13"/>
    </row>
    <row r="38" spans="1:21" ht="16.2">
      <c r="A38" s="61">
        <v>27</v>
      </c>
      <c r="I38" s="291"/>
      <c r="J38" s="285">
        <v>209</v>
      </c>
      <c r="K38" s="301" t="s">
        <v>592</v>
      </c>
      <c r="L38" s="287">
        <f>M38+N38+O38</f>
        <v>0</v>
      </c>
      <c r="M38" s="173"/>
      <c r="N38" s="174"/>
      <c r="O38" s="1421"/>
      <c r="P38" s="173"/>
      <c r="Q38" s="174"/>
      <c r="R38" s="1421"/>
      <c r="S38" s="287">
        <f>P38+Q38+R38</f>
        <v>0</v>
      </c>
      <c r="T38" s="12" t="str">
        <f t="shared" si="1"/>
        <v/>
      </c>
      <c r="U38" s="13"/>
    </row>
    <row r="39" spans="1:21" ht="15.6">
      <c r="A39" s="61">
        <v>28</v>
      </c>
      <c r="I39" s="272">
        <v>500</v>
      </c>
      <c r="J39" s="1769" t="s">
        <v>191</v>
      </c>
      <c r="K39" s="1770"/>
      <c r="L39" s="273">
        <f t="shared" ref="L39:S39" si="3">SUM(L40:L46)</f>
        <v>0</v>
      </c>
      <c r="M39" s="274">
        <f t="shared" si="3"/>
        <v>0</v>
      </c>
      <c r="N39" s="275">
        <f t="shared" si="3"/>
        <v>0</v>
      </c>
      <c r="O39" s="276">
        <f>SUM(O40:O46)</f>
        <v>0</v>
      </c>
      <c r="P39" s="274">
        <f t="shared" si="3"/>
        <v>0</v>
      </c>
      <c r="Q39" s="275">
        <f t="shared" si="3"/>
        <v>0</v>
      </c>
      <c r="R39" s="276">
        <f t="shared" si="3"/>
        <v>0</v>
      </c>
      <c r="S39" s="273">
        <f t="shared" si="3"/>
        <v>0</v>
      </c>
      <c r="T39" s="12" t="str">
        <f t="shared" si="1"/>
        <v/>
      </c>
      <c r="U39" s="13"/>
    </row>
    <row r="40" spans="1:21" ht="16.2">
      <c r="A40" s="61">
        <v>29</v>
      </c>
      <c r="I40" s="291"/>
      <c r="J40" s="302">
        <v>551</v>
      </c>
      <c r="K40" s="303" t="s">
        <v>192</v>
      </c>
      <c r="L40" s="281">
        <f t="shared" ref="L40:L47" si="4">M40+N40+O40</f>
        <v>0</v>
      </c>
      <c r="M40" s="152"/>
      <c r="N40" s="153"/>
      <c r="O40" s="1418"/>
      <c r="P40" s="152"/>
      <c r="Q40" s="153"/>
      <c r="R40" s="1418"/>
      <c r="S40" s="281">
        <f t="shared" ref="S40:S47" si="5">P40+Q40+R40</f>
        <v>0</v>
      </c>
      <c r="T40" s="12" t="str">
        <f t="shared" si="1"/>
        <v/>
      </c>
      <c r="U40" s="13"/>
    </row>
    <row r="41" spans="1:21" ht="31.5" customHeight="1">
      <c r="A41" s="61">
        <v>30</v>
      </c>
      <c r="I41" s="291"/>
      <c r="J41" s="304">
        <v>552</v>
      </c>
      <c r="K41" s="305" t="s">
        <v>903</v>
      </c>
      <c r="L41" s="295">
        <f t="shared" si="4"/>
        <v>0</v>
      </c>
      <c r="M41" s="158"/>
      <c r="N41" s="159"/>
      <c r="O41" s="1420"/>
      <c r="P41" s="158"/>
      <c r="Q41" s="159"/>
      <c r="R41" s="1420"/>
      <c r="S41" s="295">
        <f t="shared" si="5"/>
        <v>0</v>
      </c>
      <c r="T41" s="12" t="str">
        <f t="shared" si="1"/>
        <v/>
      </c>
      <c r="U41" s="13"/>
    </row>
    <row r="42" spans="1:21" ht="18.75" customHeight="1">
      <c r="A42" s="61">
        <v>31</v>
      </c>
      <c r="I42" s="306"/>
      <c r="J42" s="304">
        <v>558</v>
      </c>
      <c r="K42" s="307" t="s">
        <v>865</v>
      </c>
      <c r="L42" s="295">
        <f>M42+N42+O42</f>
        <v>0</v>
      </c>
      <c r="M42" s="488">
        <v>0</v>
      </c>
      <c r="N42" s="489">
        <v>0</v>
      </c>
      <c r="O42" s="160">
        <v>0</v>
      </c>
      <c r="P42" s="488">
        <v>0</v>
      </c>
      <c r="Q42" s="489">
        <v>0</v>
      </c>
      <c r="R42" s="160">
        <v>0</v>
      </c>
      <c r="S42" s="295">
        <f>P42+Q42+R42</f>
        <v>0</v>
      </c>
      <c r="T42" s="12" t="str">
        <f t="shared" si="1"/>
        <v/>
      </c>
      <c r="U42" s="13"/>
    </row>
    <row r="43" spans="1:21" ht="18.75" customHeight="1">
      <c r="A43" s="61">
        <v>31</v>
      </c>
      <c r="I43" s="306"/>
      <c r="J43" s="304">
        <v>560</v>
      </c>
      <c r="K43" s="307" t="s">
        <v>193</v>
      </c>
      <c r="L43" s="295">
        <f t="shared" si="4"/>
        <v>0</v>
      </c>
      <c r="M43" s="158"/>
      <c r="N43" s="159"/>
      <c r="O43" s="1420"/>
      <c r="P43" s="158"/>
      <c r="Q43" s="159"/>
      <c r="R43" s="1420"/>
      <c r="S43" s="295">
        <f t="shared" si="5"/>
        <v>0</v>
      </c>
      <c r="T43" s="12" t="str">
        <f t="shared" si="1"/>
        <v/>
      </c>
      <c r="U43" s="13"/>
    </row>
    <row r="44" spans="1:21" ht="18.75" customHeight="1">
      <c r="A44" s="61">
        <v>32</v>
      </c>
      <c r="I44" s="306"/>
      <c r="J44" s="304">
        <v>580</v>
      </c>
      <c r="K44" s="305" t="s">
        <v>194</v>
      </c>
      <c r="L44" s="295">
        <f t="shared" si="4"/>
        <v>0</v>
      </c>
      <c r="M44" s="158"/>
      <c r="N44" s="159"/>
      <c r="O44" s="1420"/>
      <c r="P44" s="158"/>
      <c r="Q44" s="159"/>
      <c r="R44" s="1420"/>
      <c r="S44" s="295">
        <f t="shared" si="5"/>
        <v>0</v>
      </c>
      <c r="T44" s="12" t="str">
        <f t="shared" si="1"/>
        <v/>
      </c>
      <c r="U44" s="13"/>
    </row>
    <row r="45" spans="1:21" ht="31.5" customHeight="1">
      <c r="A45" s="61">
        <v>33</v>
      </c>
      <c r="I45" s="291"/>
      <c r="J45" s="304">
        <v>588</v>
      </c>
      <c r="K45" s="305" t="s">
        <v>867</v>
      </c>
      <c r="L45" s="295">
        <f>M45+N45+O45</f>
        <v>0</v>
      </c>
      <c r="M45" s="488">
        <v>0</v>
      </c>
      <c r="N45" s="489">
        <v>0</v>
      </c>
      <c r="O45" s="160">
        <v>0</v>
      </c>
      <c r="P45" s="488">
        <v>0</v>
      </c>
      <c r="Q45" s="489">
        <v>0</v>
      </c>
      <c r="R45" s="160">
        <v>0</v>
      </c>
      <c r="S45" s="295">
        <f>P45+Q45+R45</f>
        <v>0</v>
      </c>
      <c r="T45" s="12" t="str">
        <f t="shared" si="1"/>
        <v/>
      </c>
      <c r="U45" s="13"/>
    </row>
    <row r="46" spans="1:21" ht="31.8">
      <c r="A46" s="61">
        <v>33</v>
      </c>
      <c r="I46" s="291"/>
      <c r="J46" s="308">
        <v>590</v>
      </c>
      <c r="K46" s="309" t="s">
        <v>195</v>
      </c>
      <c r="L46" s="287">
        <f t="shared" si="4"/>
        <v>0</v>
      </c>
      <c r="M46" s="173"/>
      <c r="N46" s="174"/>
      <c r="O46" s="1421"/>
      <c r="P46" s="173"/>
      <c r="Q46" s="174"/>
      <c r="R46" s="1421"/>
      <c r="S46" s="287">
        <f t="shared" si="5"/>
        <v>0</v>
      </c>
      <c r="T46" s="12" t="str">
        <f t="shared" si="1"/>
        <v/>
      </c>
      <c r="U46" s="13"/>
    </row>
    <row r="47" spans="1:21" ht="18.75" customHeight="1">
      <c r="A47" s="61">
        <v>34</v>
      </c>
      <c r="I47" s="272">
        <v>800</v>
      </c>
      <c r="J47" s="1771" t="s">
        <v>196</v>
      </c>
      <c r="K47" s="1772"/>
      <c r="L47" s="310">
        <f t="shared" si="4"/>
        <v>0</v>
      </c>
      <c r="M47" s="1422"/>
      <c r="N47" s="1423"/>
      <c r="O47" s="1424"/>
      <c r="P47" s="1422"/>
      <c r="Q47" s="1423"/>
      <c r="R47" s="1424"/>
      <c r="S47" s="310">
        <f t="shared" si="5"/>
        <v>0</v>
      </c>
      <c r="T47" s="12" t="str">
        <f t="shared" si="1"/>
        <v/>
      </c>
      <c r="U47" s="13"/>
    </row>
    <row r="48" spans="1:21" ht="15.6">
      <c r="A48" s="61">
        <v>35</v>
      </c>
      <c r="I48" s="272">
        <v>1000</v>
      </c>
      <c r="J48" s="1767" t="s">
        <v>197</v>
      </c>
      <c r="K48" s="1768"/>
      <c r="L48" s="310">
        <f t="shared" ref="L48:S48" si="6">SUM(L49:L65)</f>
        <v>0</v>
      </c>
      <c r="M48" s="274">
        <f t="shared" si="6"/>
        <v>0</v>
      </c>
      <c r="N48" s="275">
        <f t="shared" si="6"/>
        <v>0</v>
      </c>
      <c r="O48" s="276">
        <f>SUM(O49:O65)</f>
        <v>0</v>
      </c>
      <c r="P48" s="274">
        <f t="shared" si="6"/>
        <v>0</v>
      </c>
      <c r="Q48" s="275">
        <f t="shared" si="6"/>
        <v>0</v>
      </c>
      <c r="R48" s="276">
        <f t="shared" si="6"/>
        <v>0</v>
      </c>
      <c r="S48" s="310">
        <f t="shared" si="6"/>
        <v>0</v>
      </c>
      <c r="T48" s="12" t="str">
        <f t="shared" si="1"/>
        <v/>
      </c>
      <c r="U48" s="13"/>
    </row>
    <row r="49" spans="1:21" ht="18.75" customHeight="1">
      <c r="A49" s="61">
        <v>36</v>
      </c>
      <c r="I49" s="292"/>
      <c r="J49" s="279">
        <v>1011</v>
      </c>
      <c r="K49" s="311" t="s">
        <v>198</v>
      </c>
      <c r="L49" s="281">
        <f t="shared" ref="L49:L65" si="7">M49+N49+O49</f>
        <v>0</v>
      </c>
      <c r="M49" s="152"/>
      <c r="N49" s="153"/>
      <c r="O49" s="1418"/>
      <c r="P49" s="152"/>
      <c r="Q49" s="153"/>
      <c r="R49" s="1418"/>
      <c r="S49" s="281">
        <f t="shared" ref="S49:S65" si="8">P49+Q49+R49</f>
        <v>0</v>
      </c>
      <c r="T49" s="12" t="str">
        <f t="shared" si="1"/>
        <v/>
      </c>
      <c r="U49" s="13"/>
    </row>
    <row r="50" spans="1:21" ht="26.25" customHeight="1">
      <c r="A50" s="61">
        <v>37</v>
      </c>
      <c r="E50" s="72"/>
      <c r="I50" s="292"/>
      <c r="J50" s="293">
        <v>1012</v>
      </c>
      <c r="K50" s="294" t="s">
        <v>199</v>
      </c>
      <c r="L50" s="295">
        <f t="shared" si="7"/>
        <v>0</v>
      </c>
      <c r="M50" s="158"/>
      <c r="N50" s="159"/>
      <c r="O50" s="1420"/>
      <c r="P50" s="158"/>
      <c r="Q50" s="159"/>
      <c r="R50" s="1420"/>
      <c r="S50" s="295">
        <f t="shared" si="8"/>
        <v>0</v>
      </c>
      <c r="T50" s="12" t="str">
        <f t="shared" si="1"/>
        <v/>
      </c>
      <c r="U50" s="13"/>
    </row>
    <row r="51" spans="1:21" ht="15.6">
      <c r="A51" s="61">
        <v>38</v>
      </c>
      <c r="E51" s="72"/>
      <c r="I51" s="292"/>
      <c r="J51" s="293">
        <v>1013</v>
      </c>
      <c r="K51" s="294" t="s">
        <v>200</v>
      </c>
      <c r="L51" s="295">
        <f t="shared" si="7"/>
        <v>0</v>
      </c>
      <c r="M51" s="158"/>
      <c r="N51" s="159"/>
      <c r="O51" s="1420"/>
      <c r="P51" s="158"/>
      <c r="Q51" s="159"/>
      <c r="R51" s="1420"/>
      <c r="S51" s="295">
        <f t="shared" si="8"/>
        <v>0</v>
      </c>
      <c r="T51" s="12" t="str">
        <f t="shared" si="1"/>
        <v/>
      </c>
      <c r="U51" s="13"/>
    </row>
    <row r="52" spans="1:21" ht="31.5" customHeight="1">
      <c r="A52" s="61">
        <v>39</v>
      </c>
      <c r="E52" s="72"/>
      <c r="I52" s="292"/>
      <c r="J52" s="293">
        <v>1014</v>
      </c>
      <c r="K52" s="294" t="s">
        <v>201</v>
      </c>
      <c r="L52" s="295">
        <f t="shared" si="7"/>
        <v>0</v>
      </c>
      <c r="M52" s="158"/>
      <c r="N52" s="159"/>
      <c r="O52" s="1420"/>
      <c r="P52" s="158"/>
      <c r="Q52" s="159"/>
      <c r="R52" s="1420"/>
      <c r="S52" s="295">
        <f t="shared" si="8"/>
        <v>0</v>
      </c>
      <c r="T52" s="12" t="str">
        <f t="shared" si="1"/>
        <v/>
      </c>
      <c r="U52" s="13"/>
    </row>
    <row r="53" spans="1:21" ht="15.6">
      <c r="A53" s="61">
        <v>40</v>
      </c>
      <c r="E53" s="72"/>
      <c r="I53" s="292"/>
      <c r="J53" s="293">
        <v>1015</v>
      </c>
      <c r="K53" s="294" t="s">
        <v>202</v>
      </c>
      <c r="L53" s="295">
        <f t="shared" si="7"/>
        <v>0</v>
      </c>
      <c r="M53" s="158"/>
      <c r="N53" s="159"/>
      <c r="O53" s="1420"/>
      <c r="P53" s="158"/>
      <c r="Q53" s="159"/>
      <c r="R53" s="1420"/>
      <c r="S53" s="295">
        <f t="shared" si="8"/>
        <v>0</v>
      </c>
      <c r="T53" s="12" t="str">
        <f t="shared" si="1"/>
        <v/>
      </c>
      <c r="U53" s="13"/>
    </row>
    <row r="54" spans="1:21" ht="15.6">
      <c r="A54" s="61">
        <v>41</v>
      </c>
      <c r="E54" s="72"/>
      <c r="I54" s="292"/>
      <c r="J54" s="312">
        <v>1016</v>
      </c>
      <c r="K54" s="313" t="s">
        <v>203</v>
      </c>
      <c r="L54" s="314">
        <f t="shared" si="7"/>
        <v>0</v>
      </c>
      <c r="M54" s="164"/>
      <c r="N54" s="165"/>
      <c r="O54" s="1419"/>
      <c r="P54" s="164"/>
      <c r="Q54" s="165"/>
      <c r="R54" s="1419"/>
      <c r="S54" s="314">
        <f t="shared" si="8"/>
        <v>0</v>
      </c>
      <c r="T54" s="12" t="str">
        <f t="shared" si="1"/>
        <v/>
      </c>
      <c r="U54" s="13"/>
    </row>
    <row r="55" spans="1:21" ht="16.2">
      <c r="A55" s="61">
        <v>42</v>
      </c>
      <c r="E55" s="72"/>
      <c r="I55" s="278"/>
      <c r="J55" s="318">
        <v>1020</v>
      </c>
      <c r="K55" s="319" t="s">
        <v>204</v>
      </c>
      <c r="L55" s="320">
        <f t="shared" si="7"/>
        <v>0</v>
      </c>
      <c r="M55" s="454"/>
      <c r="N55" s="455"/>
      <c r="O55" s="1428"/>
      <c r="P55" s="454"/>
      <c r="Q55" s="455"/>
      <c r="R55" s="1428"/>
      <c r="S55" s="320">
        <f t="shared" si="8"/>
        <v>0</v>
      </c>
      <c r="T55" s="12" t="str">
        <f t="shared" si="1"/>
        <v/>
      </c>
      <c r="U55" s="13"/>
    </row>
    <row r="56" spans="1:21" ht="15.6">
      <c r="A56" s="61">
        <v>43</v>
      </c>
      <c r="E56" s="72"/>
      <c r="I56" s="292"/>
      <c r="J56" s="324">
        <v>1030</v>
      </c>
      <c r="K56" s="325" t="s">
        <v>205</v>
      </c>
      <c r="L56" s="326">
        <f t="shared" si="7"/>
        <v>0</v>
      </c>
      <c r="M56" s="449"/>
      <c r="N56" s="450"/>
      <c r="O56" s="1425"/>
      <c r="P56" s="449"/>
      <c r="Q56" s="450"/>
      <c r="R56" s="1425"/>
      <c r="S56" s="326">
        <f t="shared" si="8"/>
        <v>0</v>
      </c>
      <c r="T56" s="12" t="str">
        <f t="shared" si="1"/>
        <v/>
      </c>
      <c r="U56" s="13"/>
    </row>
    <row r="57" spans="1:21" ht="16.2">
      <c r="A57" s="61">
        <v>44</v>
      </c>
      <c r="E57" s="72"/>
      <c r="I57" s="292"/>
      <c r="J57" s="318">
        <v>1051</v>
      </c>
      <c r="K57" s="331" t="s">
        <v>206</v>
      </c>
      <c r="L57" s="320">
        <f t="shared" si="7"/>
        <v>0</v>
      </c>
      <c r="M57" s="454"/>
      <c r="N57" s="455"/>
      <c r="O57" s="1428"/>
      <c r="P57" s="454"/>
      <c r="Q57" s="455"/>
      <c r="R57" s="1428"/>
      <c r="S57" s="320">
        <f t="shared" si="8"/>
        <v>0</v>
      </c>
      <c r="T57" s="12" t="str">
        <f t="shared" si="1"/>
        <v/>
      </c>
      <c r="U57" s="13"/>
    </row>
    <row r="58" spans="1:21" ht="16.2">
      <c r="A58" s="61">
        <v>45</v>
      </c>
      <c r="C58" s="65"/>
      <c r="E58" s="72"/>
      <c r="I58" s="292"/>
      <c r="J58" s="293">
        <v>1052</v>
      </c>
      <c r="K58" s="294" t="s">
        <v>207</v>
      </c>
      <c r="L58" s="295">
        <f t="shared" si="7"/>
        <v>0</v>
      </c>
      <c r="M58" s="158"/>
      <c r="N58" s="159"/>
      <c r="O58" s="1420"/>
      <c r="P58" s="158"/>
      <c r="Q58" s="159"/>
      <c r="R58" s="1420"/>
      <c r="S58" s="295">
        <f t="shared" si="8"/>
        <v>0</v>
      </c>
      <c r="T58" s="12" t="str">
        <f t="shared" si="1"/>
        <v/>
      </c>
      <c r="U58" s="13"/>
    </row>
    <row r="59" spans="1:21" ht="16.2">
      <c r="A59" s="61">
        <v>46</v>
      </c>
      <c r="E59" s="72"/>
      <c r="I59" s="292"/>
      <c r="J59" s="324">
        <v>1053</v>
      </c>
      <c r="K59" s="325" t="s">
        <v>868</v>
      </c>
      <c r="L59" s="326">
        <f t="shared" si="7"/>
        <v>0</v>
      </c>
      <c r="M59" s="449"/>
      <c r="N59" s="450"/>
      <c r="O59" s="1425"/>
      <c r="P59" s="449"/>
      <c r="Q59" s="450"/>
      <c r="R59" s="1425"/>
      <c r="S59" s="326">
        <f t="shared" si="8"/>
        <v>0</v>
      </c>
      <c r="T59" s="12" t="str">
        <f t="shared" si="1"/>
        <v/>
      </c>
      <c r="U59" s="13"/>
    </row>
    <row r="60" spans="1:21" ht="16.2">
      <c r="A60" s="61">
        <v>47</v>
      </c>
      <c r="E60" s="72"/>
      <c r="I60" s="292"/>
      <c r="J60" s="318">
        <v>1062</v>
      </c>
      <c r="K60" s="319" t="s">
        <v>208</v>
      </c>
      <c r="L60" s="320">
        <f t="shared" si="7"/>
        <v>0</v>
      </c>
      <c r="M60" s="454"/>
      <c r="N60" s="455"/>
      <c r="O60" s="1428"/>
      <c r="P60" s="454"/>
      <c r="Q60" s="455"/>
      <c r="R60" s="1428"/>
      <c r="S60" s="320">
        <f t="shared" si="8"/>
        <v>0</v>
      </c>
      <c r="T60" s="12" t="str">
        <f t="shared" si="1"/>
        <v/>
      </c>
      <c r="U60" s="13"/>
    </row>
    <row r="61" spans="1:21" ht="16.2">
      <c r="A61" s="61">
        <v>48</v>
      </c>
      <c r="E61" s="72"/>
      <c r="I61" s="292"/>
      <c r="J61" s="324">
        <v>1063</v>
      </c>
      <c r="K61" s="332" t="s">
        <v>795</v>
      </c>
      <c r="L61" s="326">
        <f t="shared" si="7"/>
        <v>0</v>
      </c>
      <c r="M61" s="449"/>
      <c r="N61" s="450"/>
      <c r="O61" s="1425"/>
      <c r="P61" s="449"/>
      <c r="Q61" s="450"/>
      <c r="R61" s="1425"/>
      <c r="S61" s="326">
        <f t="shared" si="8"/>
        <v>0</v>
      </c>
      <c r="T61" s="12" t="str">
        <f t="shared" si="1"/>
        <v/>
      </c>
      <c r="U61" s="13"/>
    </row>
    <row r="62" spans="1:21" ht="16.2">
      <c r="A62" s="61">
        <v>49</v>
      </c>
      <c r="E62" s="72"/>
      <c r="I62" s="292"/>
      <c r="J62" s="333">
        <v>1069</v>
      </c>
      <c r="K62" s="334" t="s">
        <v>209</v>
      </c>
      <c r="L62" s="335">
        <f t="shared" si="7"/>
        <v>0</v>
      </c>
      <c r="M62" s="600"/>
      <c r="N62" s="601"/>
      <c r="O62" s="1427"/>
      <c r="P62" s="600"/>
      <c r="Q62" s="601"/>
      <c r="R62" s="1427"/>
      <c r="S62" s="335">
        <f t="shared" si="8"/>
        <v>0</v>
      </c>
      <c r="T62" s="12" t="str">
        <f t="shared" si="1"/>
        <v/>
      </c>
      <c r="U62" s="13"/>
    </row>
    <row r="63" spans="1:21" ht="15.6">
      <c r="A63" s="61">
        <v>50</v>
      </c>
      <c r="E63" s="72"/>
      <c r="I63" s="278"/>
      <c r="J63" s="318">
        <v>1091</v>
      </c>
      <c r="K63" s="331" t="s">
        <v>904</v>
      </c>
      <c r="L63" s="320">
        <f t="shared" si="7"/>
        <v>0</v>
      </c>
      <c r="M63" s="454"/>
      <c r="N63" s="455"/>
      <c r="O63" s="1428"/>
      <c r="P63" s="454"/>
      <c r="Q63" s="455"/>
      <c r="R63" s="1428"/>
      <c r="S63" s="320">
        <f t="shared" si="8"/>
        <v>0</v>
      </c>
      <c r="T63" s="12" t="str">
        <f t="shared" si="1"/>
        <v/>
      </c>
      <c r="U63" s="13"/>
    </row>
    <row r="64" spans="1:21" ht="31.5" customHeight="1">
      <c r="A64" s="61">
        <v>51</v>
      </c>
      <c r="E64" s="72"/>
      <c r="I64" s="292"/>
      <c r="J64" s="293">
        <v>1092</v>
      </c>
      <c r="K64" s="294" t="s">
        <v>301</v>
      </c>
      <c r="L64" s="295">
        <f t="shared" si="7"/>
        <v>0</v>
      </c>
      <c r="M64" s="158"/>
      <c r="N64" s="159"/>
      <c r="O64" s="1420"/>
      <c r="P64" s="158"/>
      <c r="Q64" s="159"/>
      <c r="R64" s="1420"/>
      <c r="S64" s="295">
        <f t="shared" si="8"/>
        <v>0</v>
      </c>
      <c r="T64" s="12" t="str">
        <f t="shared" si="1"/>
        <v/>
      </c>
      <c r="U64" s="13"/>
    </row>
    <row r="65" spans="1:21" ht="31.5" customHeight="1">
      <c r="A65" s="61">
        <v>52</v>
      </c>
      <c r="E65" s="72"/>
      <c r="I65" s="292"/>
      <c r="J65" s="285">
        <v>1098</v>
      </c>
      <c r="K65" s="339" t="s">
        <v>210</v>
      </c>
      <c r="L65" s="287">
        <f t="shared" si="7"/>
        <v>0</v>
      </c>
      <c r="M65" s="173"/>
      <c r="N65" s="174"/>
      <c r="O65" s="1421"/>
      <c r="P65" s="173"/>
      <c r="Q65" s="174"/>
      <c r="R65" s="1421"/>
      <c r="S65" s="287">
        <f t="shared" si="8"/>
        <v>0</v>
      </c>
      <c r="T65" s="12" t="str">
        <f t="shared" si="1"/>
        <v/>
      </c>
      <c r="U65" s="13"/>
    </row>
    <row r="66" spans="1:21" ht="15.6">
      <c r="A66" s="61">
        <v>53</v>
      </c>
      <c r="E66" s="72"/>
      <c r="I66" s="272">
        <v>1900</v>
      </c>
      <c r="J66" s="1773" t="s">
        <v>268</v>
      </c>
      <c r="K66" s="1774"/>
      <c r="L66" s="310">
        <f t="shared" ref="L66:S66" si="9">SUM(L67:L69)</f>
        <v>0</v>
      </c>
      <c r="M66" s="274">
        <f t="shared" si="9"/>
        <v>0</v>
      </c>
      <c r="N66" s="275">
        <f t="shared" si="9"/>
        <v>0</v>
      </c>
      <c r="O66" s="276">
        <f>SUM(O67:O69)</f>
        <v>0</v>
      </c>
      <c r="P66" s="274">
        <f t="shared" si="9"/>
        <v>0</v>
      </c>
      <c r="Q66" s="275">
        <f t="shared" si="9"/>
        <v>0</v>
      </c>
      <c r="R66" s="276">
        <f t="shared" si="9"/>
        <v>0</v>
      </c>
      <c r="S66" s="310">
        <f t="shared" si="9"/>
        <v>0</v>
      </c>
      <c r="T66" s="12" t="str">
        <f t="shared" si="1"/>
        <v/>
      </c>
      <c r="U66" s="13"/>
    </row>
    <row r="67" spans="1:21" ht="34.5" customHeight="1">
      <c r="A67" s="61">
        <v>54</v>
      </c>
      <c r="E67" s="72"/>
      <c r="I67" s="292"/>
      <c r="J67" s="279">
        <v>1901</v>
      </c>
      <c r="K67" s="340" t="s">
        <v>905</v>
      </c>
      <c r="L67" s="281">
        <f>M67+N67+O67</f>
        <v>0</v>
      </c>
      <c r="M67" s="152"/>
      <c r="N67" s="153"/>
      <c r="O67" s="1418"/>
      <c r="P67" s="152"/>
      <c r="Q67" s="153"/>
      <c r="R67" s="1418"/>
      <c r="S67" s="281">
        <f>P67+Q67+R67</f>
        <v>0</v>
      </c>
      <c r="T67" s="12" t="str">
        <f t="shared" si="1"/>
        <v/>
      </c>
      <c r="U67" s="13"/>
    </row>
    <row r="68" spans="1:21" ht="16.2">
      <c r="A68" s="61">
        <v>55</v>
      </c>
      <c r="E68" s="72"/>
      <c r="I68" s="341"/>
      <c r="J68" s="293">
        <v>1981</v>
      </c>
      <c r="K68" s="342" t="s">
        <v>906</v>
      </c>
      <c r="L68" s="295">
        <f>M68+N68+O68</f>
        <v>0</v>
      </c>
      <c r="M68" s="158"/>
      <c r="N68" s="159"/>
      <c r="O68" s="1420"/>
      <c r="P68" s="158"/>
      <c r="Q68" s="159"/>
      <c r="R68" s="1420"/>
      <c r="S68" s="295">
        <f>P68+Q68+R68</f>
        <v>0</v>
      </c>
      <c r="T68" s="12" t="str">
        <f t="shared" si="1"/>
        <v/>
      </c>
      <c r="U68" s="13"/>
    </row>
    <row r="69" spans="1:21" ht="16.2">
      <c r="A69" s="61">
        <v>56</v>
      </c>
      <c r="E69" s="72"/>
      <c r="I69" s="292"/>
      <c r="J69" s="285">
        <v>1991</v>
      </c>
      <c r="K69" s="343" t="s">
        <v>907</v>
      </c>
      <c r="L69" s="287">
        <f>M69+N69+O69</f>
        <v>0</v>
      </c>
      <c r="M69" s="173"/>
      <c r="N69" s="174"/>
      <c r="O69" s="1421"/>
      <c r="P69" s="173"/>
      <c r="Q69" s="174"/>
      <c r="R69" s="1421"/>
      <c r="S69" s="287">
        <f>P69+Q69+R69</f>
        <v>0</v>
      </c>
      <c r="T69" s="12" t="str">
        <f t="shared" si="1"/>
        <v/>
      </c>
      <c r="U69" s="13"/>
    </row>
    <row r="70" spans="1:21" ht="15.6">
      <c r="A70" s="61">
        <v>57</v>
      </c>
      <c r="E70" s="72"/>
      <c r="I70" s="272">
        <v>2100</v>
      </c>
      <c r="J70" s="1773" t="s">
        <v>716</v>
      </c>
      <c r="K70" s="1774"/>
      <c r="L70" s="310">
        <f t="shared" ref="L70:S70" si="10">SUM(L71:L75)</f>
        <v>0</v>
      </c>
      <c r="M70" s="274">
        <f t="shared" si="10"/>
        <v>0</v>
      </c>
      <c r="N70" s="275">
        <f t="shared" si="10"/>
        <v>0</v>
      </c>
      <c r="O70" s="276">
        <f>SUM(O71:O75)</f>
        <v>0</v>
      </c>
      <c r="P70" s="274">
        <f t="shared" si="10"/>
        <v>0</v>
      </c>
      <c r="Q70" s="275">
        <f t="shared" si="10"/>
        <v>0</v>
      </c>
      <c r="R70" s="276">
        <f t="shared" si="10"/>
        <v>0</v>
      </c>
      <c r="S70" s="310">
        <f t="shared" si="10"/>
        <v>0</v>
      </c>
      <c r="T70" s="12" t="str">
        <f t="shared" si="1"/>
        <v/>
      </c>
      <c r="U70" s="13"/>
    </row>
    <row r="71" spans="1:21" ht="16.2">
      <c r="A71" s="61">
        <v>58</v>
      </c>
      <c r="E71" s="72"/>
      <c r="I71" s="292"/>
      <c r="J71" s="279">
        <v>2110</v>
      </c>
      <c r="K71" s="344" t="s">
        <v>211</v>
      </c>
      <c r="L71" s="281">
        <f>M71+N71+O71</f>
        <v>0</v>
      </c>
      <c r="M71" s="152"/>
      <c r="N71" s="153"/>
      <c r="O71" s="1418"/>
      <c r="P71" s="152"/>
      <c r="Q71" s="153"/>
      <c r="R71" s="1418"/>
      <c r="S71" s="281">
        <f>P71+Q71+R71</f>
        <v>0</v>
      </c>
      <c r="T71" s="12" t="str">
        <f t="shared" si="1"/>
        <v/>
      </c>
      <c r="U71" s="13"/>
    </row>
    <row r="72" spans="1:21" ht="16.2">
      <c r="A72" s="61">
        <v>59</v>
      </c>
      <c r="E72" s="72"/>
      <c r="I72" s="341"/>
      <c r="J72" s="293">
        <v>2120</v>
      </c>
      <c r="K72" s="300" t="s">
        <v>212</v>
      </c>
      <c r="L72" s="295">
        <f>M72+N72+O72</f>
        <v>0</v>
      </c>
      <c r="M72" s="158"/>
      <c r="N72" s="159"/>
      <c r="O72" s="1420"/>
      <c r="P72" s="158"/>
      <c r="Q72" s="159"/>
      <c r="R72" s="1420"/>
      <c r="S72" s="295">
        <f>P72+Q72+R72</f>
        <v>0</v>
      </c>
      <c r="T72" s="12" t="str">
        <f t="shared" si="1"/>
        <v/>
      </c>
      <c r="U72" s="13"/>
    </row>
    <row r="73" spans="1:21" ht="31.5" customHeight="1">
      <c r="A73" s="61">
        <v>60</v>
      </c>
      <c r="E73" s="72"/>
      <c r="I73" s="341"/>
      <c r="J73" s="293">
        <v>2125</v>
      </c>
      <c r="K73" s="300" t="s">
        <v>213</v>
      </c>
      <c r="L73" s="295">
        <f>M73+N73+O73</f>
        <v>0</v>
      </c>
      <c r="M73" s="488">
        <v>0</v>
      </c>
      <c r="N73" s="489">
        <v>0</v>
      </c>
      <c r="O73" s="160">
        <v>0</v>
      </c>
      <c r="P73" s="488">
        <v>0</v>
      </c>
      <c r="Q73" s="489">
        <v>0</v>
      </c>
      <c r="R73" s="160">
        <v>0</v>
      </c>
      <c r="S73" s="295">
        <f>P73+Q73+R73</f>
        <v>0</v>
      </c>
      <c r="T73" s="12" t="str">
        <f t="shared" si="1"/>
        <v/>
      </c>
      <c r="U73" s="13"/>
    </row>
    <row r="74" spans="1:21" ht="31.5" customHeight="1">
      <c r="A74" s="61">
        <v>61</v>
      </c>
      <c r="I74" s="291"/>
      <c r="J74" s="293">
        <v>2140</v>
      </c>
      <c r="K74" s="300" t="s">
        <v>214</v>
      </c>
      <c r="L74" s="295">
        <f>M74+N74+O74</f>
        <v>0</v>
      </c>
      <c r="M74" s="488">
        <v>0</v>
      </c>
      <c r="N74" s="489">
        <v>0</v>
      </c>
      <c r="O74" s="160">
        <v>0</v>
      </c>
      <c r="P74" s="488">
        <v>0</v>
      </c>
      <c r="Q74" s="489">
        <v>0</v>
      </c>
      <c r="R74" s="160">
        <v>0</v>
      </c>
      <c r="S74" s="295">
        <f>P74+Q74+R74</f>
        <v>0</v>
      </c>
      <c r="T74" s="12" t="str">
        <f t="shared" si="1"/>
        <v/>
      </c>
      <c r="U74" s="13"/>
    </row>
    <row r="75" spans="1:21" ht="31.5" customHeight="1">
      <c r="A75" s="61">
        <v>62</v>
      </c>
      <c r="I75" s="292"/>
      <c r="J75" s="285">
        <v>2190</v>
      </c>
      <c r="K75" s="345" t="s">
        <v>215</v>
      </c>
      <c r="L75" s="287">
        <f>M75+N75+O75</f>
        <v>0</v>
      </c>
      <c r="M75" s="173"/>
      <c r="N75" s="174"/>
      <c r="O75" s="1421"/>
      <c r="P75" s="173"/>
      <c r="Q75" s="174"/>
      <c r="R75" s="1421"/>
      <c r="S75" s="287">
        <f>P75+Q75+R75</f>
        <v>0</v>
      </c>
      <c r="T75" s="12" t="str">
        <f t="shared" si="1"/>
        <v/>
      </c>
      <c r="U75" s="13"/>
    </row>
    <row r="76" spans="1:21" ht="15.6">
      <c r="A76" s="61">
        <v>63</v>
      </c>
      <c r="I76" s="272">
        <v>2200</v>
      </c>
      <c r="J76" s="1773" t="s">
        <v>216</v>
      </c>
      <c r="K76" s="1774"/>
      <c r="L76" s="310">
        <f t="shared" ref="L76:S76" si="11">SUM(L77:L78)</f>
        <v>0</v>
      </c>
      <c r="M76" s="274">
        <f t="shared" si="11"/>
        <v>0</v>
      </c>
      <c r="N76" s="275">
        <f t="shared" si="11"/>
        <v>0</v>
      </c>
      <c r="O76" s="276">
        <f>SUM(O77:O78)</f>
        <v>0</v>
      </c>
      <c r="P76" s="274">
        <f t="shared" si="11"/>
        <v>0</v>
      </c>
      <c r="Q76" s="275">
        <f t="shared" si="11"/>
        <v>0</v>
      </c>
      <c r="R76" s="276">
        <f t="shared" si="11"/>
        <v>0</v>
      </c>
      <c r="S76" s="310">
        <f t="shared" si="11"/>
        <v>0</v>
      </c>
      <c r="T76" s="12" t="str">
        <f t="shared" si="1"/>
        <v/>
      </c>
      <c r="U76" s="13"/>
    </row>
    <row r="77" spans="1:21" ht="16.2">
      <c r="A77" s="61">
        <v>64</v>
      </c>
      <c r="I77" s="292"/>
      <c r="J77" s="279">
        <v>2221</v>
      </c>
      <c r="K77" s="280" t="s">
        <v>302</v>
      </c>
      <c r="L77" s="281">
        <f t="shared" ref="L77:L82" si="12">M77+N77+O77</f>
        <v>0</v>
      </c>
      <c r="M77" s="152"/>
      <c r="N77" s="153"/>
      <c r="O77" s="1418"/>
      <c r="P77" s="152"/>
      <c r="Q77" s="153"/>
      <c r="R77" s="1418"/>
      <c r="S77" s="281">
        <f t="shared" ref="S77:S82" si="13">P77+Q77+R77</f>
        <v>0</v>
      </c>
      <c r="T77" s="12" t="str">
        <f t="shared" si="1"/>
        <v/>
      </c>
      <c r="U77" s="13"/>
    </row>
    <row r="78" spans="1:21" ht="16.2">
      <c r="A78" s="61">
        <v>65</v>
      </c>
      <c r="I78" s="292"/>
      <c r="J78" s="285">
        <v>2224</v>
      </c>
      <c r="K78" s="286" t="s">
        <v>217</v>
      </c>
      <c r="L78" s="287">
        <f t="shared" si="12"/>
        <v>0</v>
      </c>
      <c r="M78" s="173"/>
      <c r="N78" s="174"/>
      <c r="O78" s="1421"/>
      <c r="P78" s="173"/>
      <c r="Q78" s="174"/>
      <c r="R78" s="1421"/>
      <c r="S78" s="287">
        <f t="shared" si="13"/>
        <v>0</v>
      </c>
      <c r="T78" s="12" t="str">
        <f t="shared" si="1"/>
        <v/>
      </c>
      <c r="U78" s="13"/>
    </row>
    <row r="79" spans="1:21" ht="15.6">
      <c r="A79" s="61">
        <v>66</v>
      </c>
      <c r="I79" s="272">
        <v>2500</v>
      </c>
      <c r="J79" s="1773" t="s">
        <v>218</v>
      </c>
      <c r="K79" s="1774"/>
      <c r="L79" s="310">
        <f t="shared" si="12"/>
        <v>0</v>
      </c>
      <c r="M79" s="1422"/>
      <c r="N79" s="1423"/>
      <c r="O79" s="1424"/>
      <c r="P79" s="1422"/>
      <c r="Q79" s="1423"/>
      <c r="R79" s="1424"/>
      <c r="S79" s="310">
        <f t="shared" si="13"/>
        <v>0</v>
      </c>
      <c r="T79" s="12" t="str">
        <f t="shared" si="1"/>
        <v/>
      </c>
      <c r="U79" s="13"/>
    </row>
    <row r="80" spans="1:21" ht="18.75" customHeight="1">
      <c r="A80" s="61">
        <v>67</v>
      </c>
      <c r="I80" s="272">
        <v>2600</v>
      </c>
      <c r="J80" s="1763" t="s">
        <v>219</v>
      </c>
      <c r="K80" s="1764"/>
      <c r="L80" s="310">
        <f t="shared" si="12"/>
        <v>0</v>
      </c>
      <c r="M80" s="1422"/>
      <c r="N80" s="1423"/>
      <c r="O80" s="1424"/>
      <c r="P80" s="1422"/>
      <c r="Q80" s="1423"/>
      <c r="R80" s="1424"/>
      <c r="S80" s="310">
        <f t="shared" si="13"/>
        <v>0</v>
      </c>
      <c r="T80" s="12" t="str">
        <f t="shared" si="1"/>
        <v/>
      </c>
      <c r="U80" s="13"/>
    </row>
    <row r="81" spans="1:21" ht="18.75" customHeight="1">
      <c r="A81" s="61">
        <v>68</v>
      </c>
      <c r="I81" s="272">
        <v>2700</v>
      </c>
      <c r="J81" s="1763" t="s">
        <v>220</v>
      </c>
      <c r="K81" s="1764"/>
      <c r="L81" s="310">
        <f t="shared" si="12"/>
        <v>0</v>
      </c>
      <c r="M81" s="1422"/>
      <c r="N81" s="1423"/>
      <c r="O81" s="1424"/>
      <c r="P81" s="1422"/>
      <c r="Q81" s="1423"/>
      <c r="R81" s="1424"/>
      <c r="S81" s="310">
        <f t="shared" si="13"/>
        <v>0</v>
      </c>
      <c r="T81" s="12" t="str">
        <f t="shared" si="1"/>
        <v/>
      </c>
      <c r="U81" s="13"/>
    </row>
    <row r="82" spans="1:21" ht="35.25" customHeight="1">
      <c r="A82" s="61">
        <v>69</v>
      </c>
      <c r="I82" s="272">
        <v>2800</v>
      </c>
      <c r="J82" s="1763" t="s">
        <v>1655</v>
      </c>
      <c r="K82" s="1764"/>
      <c r="L82" s="310">
        <f t="shared" si="12"/>
        <v>0</v>
      </c>
      <c r="M82" s="1422"/>
      <c r="N82" s="1423"/>
      <c r="O82" s="1424"/>
      <c r="P82" s="1422"/>
      <c r="Q82" s="1423"/>
      <c r="R82" s="1424"/>
      <c r="S82" s="310">
        <f t="shared" si="13"/>
        <v>0</v>
      </c>
      <c r="T82" s="12" t="str">
        <f t="shared" si="1"/>
        <v/>
      </c>
      <c r="U82" s="13"/>
    </row>
    <row r="83" spans="1:21" ht="18.75" customHeight="1">
      <c r="A83" s="61">
        <v>70</v>
      </c>
      <c r="I83" s="272">
        <v>2900</v>
      </c>
      <c r="J83" s="1773" t="s">
        <v>221</v>
      </c>
      <c r="K83" s="1774"/>
      <c r="L83" s="310">
        <f>SUM(L84:L91)</f>
        <v>0</v>
      </c>
      <c r="M83" s="274">
        <f>SUM(M84:M91)</f>
        <v>0</v>
      </c>
      <c r="N83" s="274">
        <f t="shared" ref="N83:S83" si="14">SUM(N84:N91)</f>
        <v>0</v>
      </c>
      <c r="O83" s="274">
        <f t="shared" si="14"/>
        <v>0</v>
      </c>
      <c r="P83" s="274">
        <f t="shared" si="14"/>
        <v>0</v>
      </c>
      <c r="Q83" s="274">
        <f t="shared" si="14"/>
        <v>0</v>
      </c>
      <c r="R83" s="274">
        <f t="shared" si="14"/>
        <v>0</v>
      </c>
      <c r="S83" s="274">
        <f t="shared" si="14"/>
        <v>0</v>
      </c>
      <c r="T83" s="12" t="str">
        <f t="shared" si="1"/>
        <v/>
      </c>
      <c r="U83" s="13"/>
    </row>
    <row r="84" spans="1:21" ht="25.5" customHeight="1">
      <c r="A84" s="61">
        <v>71</v>
      </c>
      <c r="I84" s="346"/>
      <c r="J84" s="279">
        <v>2910</v>
      </c>
      <c r="K84" s="347" t="s">
        <v>1986</v>
      </c>
      <c r="L84" s="281">
        <f>M84+N84+O84</f>
        <v>0</v>
      </c>
      <c r="M84" s="152"/>
      <c r="N84" s="153"/>
      <c r="O84" s="1418"/>
      <c r="P84" s="152"/>
      <c r="Q84" s="153"/>
      <c r="R84" s="1418"/>
      <c r="S84" s="281">
        <f>P84+Q84+R84</f>
        <v>0</v>
      </c>
      <c r="T84" s="12" t="str">
        <f t="shared" si="1"/>
        <v/>
      </c>
      <c r="U84" s="13"/>
    </row>
    <row r="85" spans="1:21" ht="25.5" customHeight="1">
      <c r="A85" s="61">
        <v>71</v>
      </c>
      <c r="I85" s="346"/>
      <c r="J85" s="279">
        <v>2920</v>
      </c>
      <c r="K85" s="347" t="s">
        <v>222</v>
      </c>
      <c r="L85" s="281">
        <f t="shared" ref="L85:L91" si="15">M85+N85+O85</f>
        <v>0</v>
      </c>
      <c r="M85" s="152"/>
      <c r="N85" s="153"/>
      <c r="O85" s="1418"/>
      <c r="P85" s="152"/>
      <c r="Q85" s="153"/>
      <c r="R85" s="1418"/>
      <c r="S85" s="281">
        <f t="shared" ref="S85:S91" si="16">P85+Q85+R85</f>
        <v>0</v>
      </c>
      <c r="T85" s="12" t="str">
        <f t="shared" si="1"/>
        <v/>
      </c>
      <c r="U85" s="13"/>
    </row>
    <row r="86" spans="1:21" ht="25.5" customHeight="1">
      <c r="A86" s="61">
        <v>72</v>
      </c>
      <c r="I86" s="346"/>
      <c r="J86" s="324">
        <v>2969</v>
      </c>
      <c r="K86" s="348" t="s">
        <v>223</v>
      </c>
      <c r="L86" s="326">
        <f t="shared" si="15"/>
        <v>0</v>
      </c>
      <c r="M86" s="449"/>
      <c r="N86" s="450"/>
      <c r="O86" s="1425"/>
      <c r="P86" s="449"/>
      <c r="Q86" s="450"/>
      <c r="R86" s="1425"/>
      <c r="S86" s="326">
        <f t="shared" si="16"/>
        <v>0</v>
      </c>
      <c r="T86" s="12" t="str">
        <f t="shared" si="1"/>
        <v/>
      </c>
      <c r="U86" s="13"/>
    </row>
    <row r="87" spans="1:21" ht="25.5" customHeight="1">
      <c r="A87" s="61">
        <v>73</v>
      </c>
      <c r="I87" s="346"/>
      <c r="J87" s="349">
        <v>2970</v>
      </c>
      <c r="K87" s="350" t="s">
        <v>224</v>
      </c>
      <c r="L87" s="351">
        <f t="shared" si="15"/>
        <v>0</v>
      </c>
      <c r="M87" s="636"/>
      <c r="N87" s="637"/>
      <c r="O87" s="1426"/>
      <c r="P87" s="636"/>
      <c r="Q87" s="637"/>
      <c r="R87" s="1426"/>
      <c r="S87" s="351">
        <f t="shared" si="16"/>
        <v>0</v>
      </c>
      <c r="T87" s="12" t="str">
        <f t="shared" si="1"/>
        <v/>
      </c>
      <c r="U87" s="13"/>
    </row>
    <row r="88" spans="1:21" ht="25.5" customHeight="1">
      <c r="A88" s="61">
        <v>74</v>
      </c>
      <c r="I88" s="346"/>
      <c r="J88" s="333">
        <v>2989</v>
      </c>
      <c r="K88" s="355" t="s">
        <v>225</v>
      </c>
      <c r="L88" s="335">
        <f t="shared" si="15"/>
        <v>0</v>
      </c>
      <c r="M88" s="600"/>
      <c r="N88" s="601"/>
      <c r="O88" s="1427"/>
      <c r="P88" s="600"/>
      <c r="Q88" s="601"/>
      <c r="R88" s="1427"/>
      <c r="S88" s="335">
        <f t="shared" si="16"/>
        <v>0</v>
      </c>
      <c r="T88" s="12" t="str">
        <f t="shared" si="1"/>
        <v/>
      </c>
      <c r="U88" s="13"/>
    </row>
    <row r="89" spans="1:21" ht="16.2">
      <c r="A89" s="61">
        <v>75</v>
      </c>
      <c r="I89" s="292"/>
      <c r="J89" s="318">
        <v>2990</v>
      </c>
      <c r="K89" s="356" t="s">
        <v>2005</v>
      </c>
      <c r="L89" s="320">
        <f>M89+N89+O89</f>
        <v>0</v>
      </c>
      <c r="M89" s="454"/>
      <c r="N89" s="455"/>
      <c r="O89" s="1428"/>
      <c r="P89" s="454"/>
      <c r="Q89" s="455"/>
      <c r="R89" s="1428"/>
      <c r="S89" s="320">
        <f>P89+Q89+R89</f>
        <v>0</v>
      </c>
      <c r="T89" s="12" t="str">
        <f t="shared" si="1"/>
        <v/>
      </c>
      <c r="U89" s="13"/>
    </row>
    <row r="90" spans="1:21" ht="16.2">
      <c r="A90" s="61">
        <v>75</v>
      </c>
      <c r="I90" s="292"/>
      <c r="J90" s="318">
        <v>2991</v>
      </c>
      <c r="K90" s="356" t="s">
        <v>226</v>
      </c>
      <c r="L90" s="320">
        <f t="shared" si="15"/>
        <v>0</v>
      </c>
      <c r="M90" s="454"/>
      <c r="N90" s="455"/>
      <c r="O90" s="1428"/>
      <c r="P90" s="454"/>
      <c r="Q90" s="455"/>
      <c r="R90" s="1428"/>
      <c r="S90" s="320">
        <f t="shared" si="16"/>
        <v>0</v>
      </c>
      <c r="T90" s="12" t="str">
        <f t="shared" si="1"/>
        <v/>
      </c>
      <c r="U90" s="13"/>
    </row>
    <row r="91" spans="1:21" ht="35.25" customHeight="1">
      <c r="A91" s="61">
        <v>76</v>
      </c>
      <c r="I91" s="292"/>
      <c r="J91" s="285">
        <v>2992</v>
      </c>
      <c r="K91" s="357" t="s">
        <v>227</v>
      </c>
      <c r="L91" s="287">
        <f t="shared" si="15"/>
        <v>0</v>
      </c>
      <c r="M91" s="173"/>
      <c r="N91" s="174"/>
      <c r="O91" s="1421"/>
      <c r="P91" s="173"/>
      <c r="Q91" s="174"/>
      <c r="R91" s="1421"/>
      <c r="S91" s="287">
        <f t="shared" si="16"/>
        <v>0</v>
      </c>
      <c r="T91" s="12" t="str">
        <f t="shared" si="1"/>
        <v/>
      </c>
      <c r="U91" s="13"/>
    </row>
    <row r="92" spans="1:21" ht="18.75" customHeight="1">
      <c r="A92" s="61">
        <v>77</v>
      </c>
      <c r="I92" s="272">
        <v>3300</v>
      </c>
      <c r="J92" s="358" t="s">
        <v>2036</v>
      </c>
      <c r="K92" s="1480"/>
      <c r="L92" s="310">
        <f t="shared" ref="L92:S92" si="17">SUM(L93:L97)</f>
        <v>0</v>
      </c>
      <c r="M92" s="274">
        <f t="shared" si="17"/>
        <v>0</v>
      </c>
      <c r="N92" s="275">
        <f t="shared" si="17"/>
        <v>0</v>
      </c>
      <c r="O92" s="276">
        <f t="shared" si="17"/>
        <v>0</v>
      </c>
      <c r="P92" s="274">
        <f t="shared" si="17"/>
        <v>0</v>
      </c>
      <c r="Q92" s="275">
        <f t="shared" si="17"/>
        <v>0</v>
      </c>
      <c r="R92" s="276">
        <f t="shared" si="17"/>
        <v>0</v>
      </c>
      <c r="S92" s="310">
        <f t="shared" si="17"/>
        <v>0</v>
      </c>
      <c r="T92" s="12" t="str">
        <f t="shared" si="1"/>
        <v/>
      </c>
      <c r="U92" s="13"/>
    </row>
    <row r="93" spans="1:21" ht="15.6">
      <c r="A93" s="61">
        <v>78</v>
      </c>
      <c r="I93" s="291"/>
      <c r="J93" s="279">
        <v>3301</v>
      </c>
      <c r="K93" s="359" t="s">
        <v>228</v>
      </c>
      <c r="L93" s="281">
        <f t="shared" ref="L93:L100" si="18">M93+N93+O93</f>
        <v>0</v>
      </c>
      <c r="M93" s="486">
        <v>0</v>
      </c>
      <c r="N93" s="487">
        <v>0</v>
      </c>
      <c r="O93" s="154">
        <v>0</v>
      </c>
      <c r="P93" s="486">
        <v>0</v>
      </c>
      <c r="Q93" s="487">
        <v>0</v>
      </c>
      <c r="R93" s="154">
        <v>0</v>
      </c>
      <c r="S93" s="281">
        <f t="shared" ref="S93:S100" si="19">P93+Q93+R93</f>
        <v>0</v>
      </c>
      <c r="T93" s="12" t="str">
        <f t="shared" si="1"/>
        <v/>
      </c>
      <c r="U93" s="13"/>
    </row>
    <row r="94" spans="1:21" ht="15.6">
      <c r="A94" s="61">
        <v>79</v>
      </c>
      <c r="I94" s="291"/>
      <c r="J94" s="293">
        <v>3302</v>
      </c>
      <c r="K94" s="360" t="s">
        <v>710</v>
      </c>
      <c r="L94" s="295">
        <f t="shared" si="18"/>
        <v>0</v>
      </c>
      <c r="M94" s="488">
        <v>0</v>
      </c>
      <c r="N94" s="489">
        <v>0</v>
      </c>
      <c r="O94" s="160">
        <v>0</v>
      </c>
      <c r="P94" s="488">
        <v>0</v>
      </c>
      <c r="Q94" s="489">
        <v>0</v>
      </c>
      <c r="R94" s="160">
        <v>0</v>
      </c>
      <c r="S94" s="295">
        <f t="shared" si="19"/>
        <v>0</v>
      </c>
      <c r="T94" s="12" t="str">
        <f t="shared" si="1"/>
        <v/>
      </c>
      <c r="U94" s="13"/>
    </row>
    <row r="95" spans="1:21" ht="15.6">
      <c r="A95" s="61">
        <v>80</v>
      </c>
      <c r="I95" s="291"/>
      <c r="J95" s="293">
        <v>3304</v>
      </c>
      <c r="K95" s="360" t="s">
        <v>229</v>
      </c>
      <c r="L95" s="295">
        <f t="shared" si="18"/>
        <v>0</v>
      </c>
      <c r="M95" s="488">
        <v>0</v>
      </c>
      <c r="N95" s="489">
        <v>0</v>
      </c>
      <c r="O95" s="160">
        <v>0</v>
      </c>
      <c r="P95" s="488">
        <v>0</v>
      </c>
      <c r="Q95" s="489">
        <v>0</v>
      </c>
      <c r="R95" s="160">
        <v>0</v>
      </c>
      <c r="S95" s="295">
        <f t="shared" si="19"/>
        <v>0</v>
      </c>
      <c r="T95" s="12" t="str">
        <f t="shared" si="1"/>
        <v/>
      </c>
      <c r="U95" s="13"/>
    </row>
    <row r="96" spans="1:21" ht="31.2">
      <c r="A96" s="61">
        <v>81</v>
      </c>
      <c r="I96" s="291"/>
      <c r="J96" s="285">
        <v>3306</v>
      </c>
      <c r="K96" s="361" t="s">
        <v>1652</v>
      </c>
      <c r="L96" s="295">
        <f t="shared" si="18"/>
        <v>0</v>
      </c>
      <c r="M96" s="488">
        <v>0</v>
      </c>
      <c r="N96" s="489">
        <v>0</v>
      </c>
      <c r="O96" s="160">
        <v>0</v>
      </c>
      <c r="P96" s="488">
        <v>0</v>
      </c>
      <c r="Q96" s="489">
        <v>0</v>
      </c>
      <c r="R96" s="160">
        <v>0</v>
      </c>
      <c r="S96" s="295">
        <f t="shared" si="19"/>
        <v>0</v>
      </c>
      <c r="T96" s="12" t="str">
        <f t="shared" si="1"/>
        <v/>
      </c>
      <c r="U96" s="13"/>
    </row>
    <row r="97" spans="1:21" ht="15.6">
      <c r="A97" s="61">
        <v>83</v>
      </c>
      <c r="I97" s="291"/>
      <c r="J97" s="285">
        <v>3307</v>
      </c>
      <c r="K97" s="361" t="s">
        <v>2050</v>
      </c>
      <c r="L97" s="287">
        <f t="shared" si="18"/>
        <v>0</v>
      </c>
      <c r="M97" s="490">
        <v>0</v>
      </c>
      <c r="N97" s="491">
        <v>0</v>
      </c>
      <c r="O97" s="175">
        <v>0</v>
      </c>
      <c r="P97" s="490">
        <v>0</v>
      </c>
      <c r="Q97" s="491">
        <v>0</v>
      </c>
      <c r="R97" s="175">
        <v>0</v>
      </c>
      <c r="S97" s="287">
        <f t="shared" si="19"/>
        <v>0</v>
      </c>
      <c r="T97" s="12" t="str">
        <f t="shared" si="1"/>
        <v/>
      </c>
      <c r="U97" s="13"/>
    </row>
    <row r="98" spans="1:21" ht="15.6">
      <c r="A98" s="61">
        <v>84</v>
      </c>
      <c r="I98" s="272">
        <v>3900</v>
      </c>
      <c r="J98" s="1773" t="s">
        <v>230</v>
      </c>
      <c r="K98" s="1774"/>
      <c r="L98" s="310">
        <f t="shared" si="18"/>
        <v>0</v>
      </c>
      <c r="M98" s="1470">
        <v>0</v>
      </c>
      <c r="N98" s="1471">
        <v>0</v>
      </c>
      <c r="O98" s="1472">
        <v>0</v>
      </c>
      <c r="P98" s="1470">
        <v>0</v>
      </c>
      <c r="Q98" s="1471">
        <v>0</v>
      </c>
      <c r="R98" s="1472">
        <v>0</v>
      </c>
      <c r="S98" s="310">
        <f t="shared" si="19"/>
        <v>0</v>
      </c>
      <c r="T98" s="12" t="str">
        <f t="shared" ref="T98:T144" si="20">(IF($E98&lt;&gt;0,$M$2,IF($L98&lt;&gt;0,$M$2,"")))</f>
        <v/>
      </c>
      <c r="U98" s="13"/>
    </row>
    <row r="99" spans="1:21" ht="15.6">
      <c r="A99" s="61">
        <v>85</v>
      </c>
      <c r="I99" s="272">
        <v>4000</v>
      </c>
      <c r="J99" s="1773" t="s">
        <v>231</v>
      </c>
      <c r="K99" s="1774"/>
      <c r="L99" s="310">
        <f t="shared" si="18"/>
        <v>0</v>
      </c>
      <c r="M99" s="1422"/>
      <c r="N99" s="1423"/>
      <c r="O99" s="1424"/>
      <c r="P99" s="1422"/>
      <c r="Q99" s="1423"/>
      <c r="R99" s="1424"/>
      <c r="S99" s="310">
        <f t="shared" si="19"/>
        <v>0</v>
      </c>
      <c r="T99" s="12" t="str">
        <f t="shared" si="20"/>
        <v/>
      </c>
      <c r="U99" s="13"/>
    </row>
    <row r="100" spans="1:21" ht="15.6">
      <c r="A100" s="61">
        <v>86</v>
      </c>
      <c r="I100" s="272">
        <v>4100</v>
      </c>
      <c r="J100" s="1773" t="s">
        <v>232</v>
      </c>
      <c r="K100" s="1774"/>
      <c r="L100" s="310">
        <f t="shared" si="18"/>
        <v>0</v>
      </c>
      <c r="M100" s="1471">
        <v>0</v>
      </c>
      <c r="N100" s="1471">
        <v>0</v>
      </c>
      <c r="O100" s="1472">
        <v>0</v>
      </c>
      <c r="P100" s="1666">
        <v>0</v>
      </c>
      <c r="Q100" s="1471">
        <v>0</v>
      </c>
      <c r="R100" s="1471">
        <v>0</v>
      </c>
      <c r="S100" s="310">
        <f t="shared" si="19"/>
        <v>0</v>
      </c>
      <c r="T100" s="12" t="str">
        <f t="shared" si="20"/>
        <v/>
      </c>
      <c r="U100" s="13"/>
    </row>
    <row r="101" spans="1:21" ht="15.6">
      <c r="A101" s="61">
        <v>87</v>
      </c>
      <c r="I101" s="272">
        <v>4200</v>
      </c>
      <c r="J101" s="1773" t="s">
        <v>233</v>
      </c>
      <c r="K101" s="1774"/>
      <c r="L101" s="310">
        <f t="shared" ref="L101:S101" si="21">SUM(L102:L107)</f>
        <v>0</v>
      </c>
      <c r="M101" s="274">
        <f t="shared" si="21"/>
        <v>0</v>
      </c>
      <c r="N101" s="275">
        <f t="shared" si="21"/>
        <v>0</v>
      </c>
      <c r="O101" s="276">
        <f>SUM(O102:O107)</f>
        <v>0</v>
      </c>
      <c r="P101" s="274">
        <f t="shared" si="21"/>
        <v>0</v>
      </c>
      <c r="Q101" s="275">
        <f t="shared" si="21"/>
        <v>0</v>
      </c>
      <c r="R101" s="276">
        <f t="shared" si="21"/>
        <v>0</v>
      </c>
      <c r="S101" s="310">
        <f t="shared" si="21"/>
        <v>0</v>
      </c>
      <c r="T101" s="12" t="str">
        <f t="shared" si="20"/>
        <v/>
      </c>
      <c r="U101" s="13"/>
    </row>
    <row r="102" spans="1:21" ht="16.2">
      <c r="A102" s="61">
        <v>88</v>
      </c>
      <c r="I102" s="362"/>
      <c r="J102" s="279">
        <v>4201</v>
      </c>
      <c r="K102" s="280" t="s">
        <v>234</v>
      </c>
      <c r="L102" s="281">
        <f t="shared" ref="L102:L107" si="22">M102+N102+O102</f>
        <v>0</v>
      </c>
      <c r="M102" s="152"/>
      <c r="N102" s="153"/>
      <c r="O102" s="1418"/>
      <c r="P102" s="152"/>
      <c r="Q102" s="153"/>
      <c r="R102" s="1418"/>
      <c r="S102" s="281">
        <f t="shared" ref="S102:S107" si="23">P102+Q102+R102</f>
        <v>0</v>
      </c>
      <c r="T102" s="12" t="str">
        <f t="shared" si="20"/>
        <v/>
      </c>
      <c r="U102" s="13"/>
    </row>
    <row r="103" spans="1:21" ht="16.2">
      <c r="A103" s="61">
        <v>89</v>
      </c>
      <c r="I103" s="362"/>
      <c r="J103" s="293">
        <v>4202</v>
      </c>
      <c r="K103" s="363" t="s">
        <v>235</v>
      </c>
      <c r="L103" s="295">
        <f t="shared" si="22"/>
        <v>0</v>
      </c>
      <c r="M103" s="158"/>
      <c r="N103" s="159"/>
      <c r="O103" s="1420"/>
      <c r="P103" s="158"/>
      <c r="Q103" s="159"/>
      <c r="R103" s="1420"/>
      <c r="S103" s="295">
        <f t="shared" si="23"/>
        <v>0</v>
      </c>
      <c r="T103" s="12" t="str">
        <f t="shared" si="20"/>
        <v/>
      </c>
      <c r="U103" s="13"/>
    </row>
    <row r="104" spans="1:21" ht="16.2">
      <c r="A104" s="61">
        <v>90</v>
      </c>
      <c r="I104" s="362"/>
      <c r="J104" s="293">
        <v>4214</v>
      </c>
      <c r="K104" s="363" t="s">
        <v>236</v>
      </c>
      <c r="L104" s="295">
        <f t="shared" si="22"/>
        <v>0</v>
      </c>
      <c r="M104" s="158"/>
      <c r="N104" s="159"/>
      <c r="O104" s="1420"/>
      <c r="P104" s="158"/>
      <c r="Q104" s="159"/>
      <c r="R104" s="1420"/>
      <c r="S104" s="295">
        <f t="shared" si="23"/>
        <v>0</v>
      </c>
      <c r="T104" s="12" t="str">
        <f t="shared" si="20"/>
        <v/>
      </c>
      <c r="U104" s="13"/>
    </row>
    <row r="105" spans="1:21" ht="31.5" customHeight="1">
      <c r="A105" s="61">
        <v>91</v>
      </c>
      <c r="I105" s="362"/>
      <c r="J105" s="293">
        <v>4217</v>
      </c>
      <c r="K105" s="363" t="s">
        <v>237</v>
      </c>
      <c r="L105" s="295">
        <f t="shared" si="22"/>
        <v>0</v>
      </c>
      <c r="M105" s="158"/>
      <c r="N105" s="159"/>
      <c r="O105" s="1420"/>
      <c r="P105" s="158"/>
      <c r="Q105" s="159"/>
      <c r="R105" s="1420"/>
      <c r="S105" s="295">
        <f t="shared" si="23"/>
        <v>0</v>
      </c>
      <c r="T105" s="12" t="str">
        <f t="shared" si="20"/>
        <v/>
      </c>
      <c r="U105" s="13"/>
    </row>
    <row r="106" spans="1:21" ht="31.5" customHeight="1">
      <c r="A106" s="61">
        <v>92</v>
      </c>
      <c r="I106" s="362"/>
      <c r="J106" s="293">
        <v>4218</v>
      </c>
      <c r="K106" s="294" t="s">
        <v>238</v>
      </c>
      <c r="L106" s="295">
        <f t="shared" si="22"/>
        <v>0</v>
      </c>
      <c r="M106" s="158"/>
      <c r="N106" s="159"/>
      <c r="O106" s="1420"/>
      <c r="P106" s="158"/>
      <c r="Q106" s="159"/>
      <c r="R106" s="1420"/>
      <c r="S106" s="295">
        <f t="shared" si="23"/>
        <v>0</v>
      </c>
      <c r="T106" s="12" t="str">
        <f t="shared" si="20"/>
        <v/>
      </c>
      <c r="U106" s="13"/>
    </row>
    <row r="107" spans="1:21" ht="16.2">
      <c r="A107" s="61">
        <v>93</v>
      </c>
      <c r="I107" s="362"/>
      <c r="J107" s="285">
        <v>4219</v>
      </c>
      <c r="K107" s="343" t="s">
        <v>239</v>
      </c>
      <c r="L107" s="287">
        <f t="shared" si="22"/>
        <v>0</v>
      </c>
      <c r="M107" s="173"/>
      <c r="N107" s="174"/>
      <c r="O107" s="1421"/>
      <c r="P107" s="173"/>
      <c r="Q107" s="174"/>
      <c r="R107" s="1421"/>
      <c r="S107" s="287">
        <f t="shared" si="23"/>
        <v>0</v>
      </c>
      <c r="T107" s="12" t="str">
        <f t="shared" si="20"/>
        <v/>
      </c>
      <c r="U107" s="13"/>
    </row>
    <row r="108" spans="1:21" ht="15.6">
      <c r="A108" s="61">
        <v>94</v>
      </c>
      <c r="I108" s="272">
        <v>4300</v>
      </c>
      <c r="J108" s="1773" t="s">
        <v>1656</v>
      </c>
      <c r="K108" s="1774"/>
      <c r="L108" s="310">
        <f t="shared" ref="L108:S108" si="24">SUM(L109:L111)</f>
        <v>0</v>
      </c>
      <c r="M108" s="274">
        <f t="shared" si="24"/>
        <v>0</v>
      </c>
      <c r="N108" s="275">
        <f t="shared" si="24"/>
        <v>0</v>
      </c>
      <c r="O108" s="276">
        <f>SUM(O109:O111)</f>
        <v>0</v>
      </c>
      <c r="P108" s="274">
        <f t="shared" si="24"/>
        <v>0</v>
      </c>
      <c r="Q108" s="275">
        <f t="shared" si="24"/>
        <v>0</v>
      </c>
      <c r="R108" s="276">
        <f t="shared" si="24"/>
        <v>0</v>
      </c>
      <c r="S108" s="310">
        <f t="shared" si="24"/>
        <v>0</v>
      </c>
      <c r="T108" s="12" t="str">
        <f t="shared" si="20"/>
        <v/>
      </c>
      <c r="U108" s="13"/>
    </row>
    <row r="109" spans="1:21" ht="15.6">
      <c r="A109" s="61">
        <v>95</v>
      </c>
      <c r="I109" s="362"/>
      <c r="J109" s="279">
        <v>4301</v>
      </c>
      <c r="K109" s="311" t="s">
        <v>240</v>
      </c>
      <c r="L109" s="281">
        <f t="shared" ref="L109:L114" si="25">M109+N109+O109</f>
        <v>0</v>
      </c>
      <c r="M109" s="152"/>
      <c r="N109" s="153"/>
      <c r="O109" s="1418"/>
      <c r="P109" s="152"/>
      <c r="Q109" s="153"/>
      <c r="R109" s="1418"/>
      <c r="S109" s="281">
        <f t="shared" ref="S109:S114" si="26">P109+Q109+R109</f>
        <v>0</v>
      </c>
      <c r="T109" s="12" t="str">
        <f t="shared" si="20"/>
        <v/>
      </c>
      <c r="U109" s="13"/>
    </row>
    <row r="110" spans="1:21" ht="16.2">
      <c r="A110" s="61">
        <v>96</v>
      </c>
      <c r="I110" s="362"/>
      <c r="J110" s="293">
        <v>4302</v>
      </c>
      <c r="K110" s="363" t="s">
        <v>241</v>
      </c>
      <c r="L110" s="295">
        <f t="shared" si="25"/>
        <v>0</v>
      </c>
      <c r="M110" s="158"/>
      <c r="N110" s="159"/>
      <c r="O110" s="1420"/>
      <c r="P110" s="158"/>
      <c r="Q110" s="159"/>
      <c r="R110" s="1420"/>
      <c r="S110" s="295">
        <f t="shared" si="26"/>
        <v>0</v>
      </c>
      <c r="T110" s="12" t="str">
        <f t="shared" si="20"/>
        <v/>
      </c>
      <c r="U110" s="13"/>
    </row>
    <row r="111" spans="1:21" ht="16.2">
      <c r="A111" s="61">
        <v>97</v>
      </c>
      <c r="I111" s="362"/>
      <c r="J111" s="285">
        <v>4309</v>
      </c>
      <c r="K111" s="301" t="s">
        <v>242</v>
      </c>
      <c r="L111" s="287">
        <f t="shared" si="25"/>
        <v>0</v>
      </c>
      <c r="M111" s="173"/>
      <c r="N111" s="174"/>
      <c r="O111" s="1421"/>
      <c r="P111" s="173"/>
      <c r="Q111" s="174"/>
      <c r="R111" s="1421"/>
      <c r="S111" s="287">
        <f t="shared" si="26"/>
        <v>0</v>
      </c>
      <c r="T111" s="12" t="str">
        <f t="shared" si="20"/>
        <v/>
      </c>
      <c r="U111" s="13"/>
    </row>
    <row r="112" spans="1:21" ht="15.6">
      <c r="A112" s="61">
        <v>98</v>
      </c>
      <c r="I112" s="272">
        <v>4400</v>
      </c>
      <c r="J112" s="1773" t="s">
        <v>1653</v>
      </c>
      <c r="K112" s="1774"/>
      <c r="L112" s="310">
        <f t="shared" si="25"/>
        <v>0</v>
      </c>
      <c r="M112" s="1422"/>
      <c r="N112" s="1423"/>
      <c r="O112" s="1424"/>
      <c r="P112" s="1422"/>
      <c r="Q112" s="1423"/>
      <c r="R112" s="1424"/>
      <c r="S112" s="310">
        <f t="shared" si="26"/>
        <v>0</v>
      </c>
      <c r="T112" s="12" t="str">
        <f t="shared" si="20"/>
        <v/>
      </c>
      <c r="U112" s="13"/>
    </row>
    <row r="113" spans="1:21" ht="15.6">
      <c r="A113" s="61">
        <v>99</v>
      </c>
      <c r="I113" s="272">
        <v>4500</v>
      </c>
      <c r="J113" s="1773" t="s">
        <v>1654</v>
      </c>
      <c r="K113" s="1774"/>
      <c r="L113" s="310">
        <f t="shared" si="25"/>
        <v>0</v>
      </c>
      <c r="M113" s="1422"/>
      <c r="N113" s="1423"/>
      <c r="O113" s="1424"/>
      <c r="P113" s="1422"/>
      <c r="Q113" s="1423"/>
      <c r="R113" s="1424"/>
      <c r="S113" s="310">
        <f t="shared" si="26"/>
        <v>0</v>
      </c>
      <c r="T113" s="12" t="str">
        <f t="shared" si="20"/>
        <v/>
      </c>
      <c r="U113" s="13"/>
    </row>
    <row r="114" spans="1:21" ht="18.75" customHeight="1">
      <c r="A114" s="61">
        <v>100</v>
      </c>
      <c r="I114" s="272">
        <v>4600</v>
      </c>
      <c r="J114" s="1763" t="s">
        <v>243</v>
      </c>
      <c r="K114" s="1764"/>
      <c r="L114" s="310">
        <f t="shared" si="25"/>
        <v>0</v>
      </c>
      <c r="M114" s="1422"/>
      <c r="N114" s="1423"/>
      <c r="O114" s="1424"/>
      <c r="P114" s="1422"/>
      <c r="Q114" s="1423"/>
      <c r="R114" s="1424"/>
      <c r="S114" s="310">
        <f t="shared" si="26"/>
        <v>0</v>
      </c>
      <c r="T114" s="12" t="str">
        <f t="shared" si="20"/>
        <v/>
      </c>
      <c r="U114" s="13"/>
    </row>
    <row r="115" spans="1:21" ht="20.25" customHeight="1">
      <c r="A115" s="61">
        <v>101</v>
      </c>
      <c r="I115" s="272">
        <v>4900</v>
      </c>
      <c r="J115" s="1773" t="s">
        <v>269</v>
      </c>
      <c r="K115" s="1774"/>
      <c r="L115" s="310">
        <f t="shared" ref="L115:S115" si="27">+L116+L117</f>
        <v>0</v>
      </c>
      <c r="M115" s="274">
        <f t="shared" si="27"/>
        <v>0</v>
      </c>
      <c r="N115" s="275">
        <f t="shared" si="27"/>
        <v>0</v>
      </c>
      <c r="O115" s="276">
        <f>+O116+O117</f>
        <v>0</v>
      </c>
      <c r="P115" s="274">
        <f t="shared" si="27"/>
        <v>0</v>
      </c>
      <c r="Q115" s="275">
        <f t="shared" si="27"/>
        <v>0</v>
      </c>
      <c r="R115" s="276">
        <f t="shared" si="27"/>
        <v>0</v>
      </c>
      <c r="S115" s="310">
        <f t="shared" si="27"/>
        <v>0</v>
      </c>
      <c r="T115" s="12" t="str">
        <f t="shared" si="20"/>
        <v/>
      </c>
      <c r="U115" s="13"/>
    </row>
    <row r="116" spans="1:21" ht="30.75" customHeight="1">
      <c r="A116" s="61">
        <v>102</v>
      </c>
      <c r="I116" s="362"/>
      <c r="J116" s="279">
        <v>4901</v>
      </c>
      <c r="K116" s="364" t="s">
        <v>270</v>
      </c>
      <c r="L116" s="281">
        <f>M116+N116+O116</f>
        <v>0</v>
      </c>
      <c r="M116" s="152"/>
      <c r="N116" s="153"/>
      <c r="O116" s="1418"/>
      <c r="P116" s="152"/>
      <c r="Q116" s="153"/>
      <c r="R116" s="1418"/>
      <c r="S116" s="281">
        <f>P116+Q116+R116</f>
        <v>0</v>
      </c>
      <c r="T116" s="12" t="str">
        <f t="shared" si="20"/>
        <v/>
      </c>
      <c r="U116" s="13"/>
    </row>
    <row r="117" spans="1:21" ht="16.2">
      <c r="A117" s="61">
        <v>103</v>
      </c>
      <c r="I117" s="362"/>
      <c r="J117" s="285">
        <v>4902</v>
      </c>
      <c r="K117" s="301" t="s">
        <v>271</v>
      </c>
      <c r="L117" s="287">
        <f>M117+N117+O117</f>
        <v>0</v>
      </c>
      <c r="M117" s="173"/>
      <c r="N117" s="174"/>
      <c r="O117" s="1421"/>
      <c r="P117" s="173"/>
      <c r="Q117" s="174"/>
      <c r="R117" s="1421"/>
      <c r="S117" s="287">
        <f>P117+Q117+R117</f>
        <v>0</v>
      </c>
      <c r="T117" s="12" t="str">
        <f t="shared" si="20"/>
        <v/>
      </c>
      <c r="U117" s="13"/>
    </row>
    <row r="118" spans="1:21" ht="15.6">
      <c r="A118" s="61">
        <v>104</v>
      </c>
      <c r="I118" s="365">
        <v>5100</v>
      </c>
      <c r="J118" s="1777" t="s">
        <v>244</v>
      </c>
      <c r="K118" s="1778"/>
      <c r="L118" s="310">
        <f>M118+N118+O118</f>
        <v>0</v>
      </c>
      <c r="M118" s="1422"/>
      <c r="N118" s="1423"/>
      <c r="O118" s="1424"/>
      <c r="P118" s="1422"/>
      <c r="Q118" s="1423"/>
      <c r="R118" s="1424"/>
      <c r="S118" s="310">
        <f>P118+Q118+R118</f>
        <v>0</v>
      </c>
      <c r="T118" s="12" t="str">
        <f t="shared" si="20"/>
        <v/>
      </c>
      <c r="U118" s="13"/>
    </row>
    <row r="119" spans="1:21" ht="15.6">
      <c r="A119" s="61">
        <v>105</v>
      </c>
      <c r="I119" s="365">
        <v>5200</v>
      </c>
      <c r="J119" s="1777" t="s">
        <v>245</v>
      </c>
      <c r="K119" s="1778"/>
      <c r="L119" s="310">
        <f t="shared" ref="L119:S119" si="28">SUM(L120:L126)</f>
        <v>0</v>
      </c>
      <c r="M119" s="274">
        <f t="shared" si="28"/>
        <v>0</v>
      </c>
      <c r="N119" s="275">
        <f t="shared" si="28"/>
        <v>0</v>
      </c>
      <c r="O119" s="276">
        <f>SUM(O120:O126)</f>
        <v>0</v>
      </c>
      <c r="P119" s="274">
        <f t="shared" si="28"/>
        <v>0</v>
      </c>
      <c r="Q119" s="275">
        <f t="shared" si="28"/>
        <v>0</v>
      </c>
      <c r="R119" s="276">
        <f t="shared" si="28"/>
        <v>0</v>
      </c>
      <c r="S119" s="310">
        <f t="shared" si="28"/>
        <v>0</v>
      </c>
      <c r="T119" s="12" t="str">
        <f t="shared" si="20"/>
        <v/>
      </c>
      <c r="U119" s="13"/>
    </row>
    <row r="120" spans="1:21" ht="16.2">
      <c r="A120" s="61">
        <v>106</v>
      </c>
      <c r="I120" s="366"/>
      <c r="J120" s="367">
        <v>5201</v>
      </c>
      <c r="K120" s="368" t="s">
        <v>246</v>
      </c>
      <c r="L120" s="281">
        <f t="shared" ref="L120:L126" si="29">M120+N120+O120</f>
        <v>0</v>
      </c>
      <c r="M120" s="152"/>
      <c r="N120" s="153"/>
      <c r="O120" s="1418"/>
      <c r="P120" s="152"/>
      <c r="Q120" s="153"/>
      <c r="R120" s="1418"/>
      <c r="S120" s="281">
        <f t="shared" ref="S120:S126" si="30">P120+Q120+R120</f>
        <v>0</v>
      </c>
      <c r="T120" s="12" t="str">
        <f t="shared" si="20"/>
        <v/>
      </c>
      <c r="U120" s="13"/>
    </row>
    <row r="121" spans="1:21" ht="16.2">
      <c r="A121" s="61">
        <v>107</v>
      </c>
      <c r="I121" s="366"/>
      <c r="J121" s="369">
        <v>5202</v>
      </c>
      <c r="K121" s="370" t="s">
        <v>247</v>
      </c>
      <c r="L121" s="295">
        <f t="shared" si="29"/>
        <v>0</v>
      </c>
      <c r="M121" s="158"/>
      <c r="N121" s="159"/>
      <c r="O121" s="1420"/>
      <c r="P121" s="158"/>
      <c r="Q121" s="159"/>
      <c r="R121" s="1420"/>
      <c r="S121" s="295">
        <f t="shared" si="30"/>
        <v>0</v>
      </c>
      <c r="T121" s="12" t="str">
        <f t="shared" si="20"/>
        <v/>
      </c>
      <c r="U121" s="13"/>
    </row>
    <row r="122" spans="1:21" ht="16.2">
      <c r="A122" s="61">
        <v>108</v>
      </c>
      <c r="I122" s="366"/>
      <c r="J122" s="369">
        <v>5203</v>
      </c>
      <c r="K122" s="370" t="s">
        <v>613</v>
      </c>
      <c r="L122" s="295">
        <f t="shared" si="29"/>
        <v>0</v>
      </c>
      <c r="M122" s="158"/>
      <c r="N122" s="159"/>
      <c r="O122" s="1420"/>
      <c r="P122" s="158"/>
      <c r="Q122" s="159"/>
      <c r="R122" s="1420"/>
      <c r="S122" s="295">
        <f t="shared" si="30"/>
        <v>0</v>
      </c>
      <c r="T122" s="12" t="str">
        <f t="shared" si="20"/>
        <v/>
      </c>
      <c r="U122" s="13"/>
    </row>
    <row r="123" spans="1:21" ht="16.2">
      <c r="A123" s="61">
        <v>109</v>
      </c>
      <c r="I123" s="366"/>
      <c r="J123" s="369">
        <v>5204</v>
      </c>
      <c r="K123" s="370" t="s">
        <v>614</v>
      </c>
      <c r="L123" s="295">
        <f t="shared" si="29"/>
        <v>0</v>
      </c>
      <c r="M123" s="158"/>
      <c r="N123" s="159"/>
      <c r="O123" s="1420"/>
      <c r="P123" s="158"/>
      <c r="Q123" s="159"/>
      <c r="R123" s="1420"/>
      <c r="S123" s="295">
        <f t="shared" si="30"/>
        <v>0</v>
      </c>
      <c r="T123" s="12" t="str">
        <f t="shared" si="20"/>
        <v/>
      </c>
      <c r="U123" s="13"/>
    </row>
    <row r="124" spans="1:21" ht="20.25" customHeight="1">
      <c r="A124" s="61">
        <v>110</v>
      </c>
      <c r="I124" s="366"/>
      <c r="J124" s="369">
        <v>5205</v>
      </c>
      <c r="K124" s="370" t="s">
        <v>615</v>
      </c>
      <c r="L124" s="295">
        <f t="shared" si="29"/>
        <v>0</v>
      </c>
      <c r="M124" s="158"/>
      <c r="N124" s="159"/>
      <c r="O124" s="1420"/>
      <c r="P124" s="158"/>
      <c r="Q124" s="159"/>
      <c r="R124" s="1420"/>
      <c r="S124" s="295">
        <f t="shared" si="30"/>
        <v>0</v>
      </c>
      <c r="T124" s="12" t="str">
        <f t="shared" si="20"/>
        <v/>
      </c>
      <c r="U124" s="13"/>
    </row>
    <row r="125" spans="1:21" ht="16.2">
      <c r="A125" s="61">
        <v>111</v>
      </c>
      <c r="I125" s="366"/>
      <c r="J125" s="369">
        <v>5206</v>
      </c>
      <c r="K125" s="370" t="s">
        <v>616</v>
      </c>
      <c r="L125" s="295">
        <f t="shared" si="29"/>
        <v>0</v>
      </c>
      <c r="M125" s="158"/>
      <c r="N125" s="159"/>
      <c r="O125" s="1420"/>
      <c r="P125" s="158"/>
      <c r="Q125" s="159"/>
      <c r="R125" s="1420"/>
      <c r="S125" s="295">
        <f t="shared" si="30"/>
        <v>0</v>
      </c>
      <c r="T125" s="12" t="str">
        <f t="shared" si="20"/>
        <v/>
      </c>
      <c r="U125" s="13"/>
    </row>
    <row r="126" spans="1:21" ht="16.2">
      <c r="A126" s="61">
        <v>112</v>
      </c>
      <c r="I126" s="366"/>
      <c r="J126" s="371">
        <v>5219</v>
      </c>
      <c r="K126" s="372" t="s">
        <v>617</v>
      </c>
      <c r="L126" s="287">
        <f t="shared" si="29"/>
        <v>0</v>
      </c>
      <c r="M126" s="173"/>
      <c r="N126" s="174"/>
      <c r="O126" s="1421"/>
      <c r="P126" s="173"/>
      <c r="Q126" s="174"/>
      <c r="R126" s="1421"/>
      <c r="S126" s="287">
        <f t="shared" si="30"/>
        <v>0</v>
      </c>
      <c r="T126" s="12" t="str">
        <f t="shared" si="20"/>
        <v/>
      </c>
      <c r="U126" s="13"/>
    </row>
    <row r="127" spans="1:21" ht="15.6">
      <c r="A127" s="61">
        <v>113</v>
      </c>
      <c r="I127" s="365">
        <v>5300</v>
      </c>
      <c r="J127" s="1777" t="s">
        <v>618</v>
      </c>
      <c r="K127" s="1778"/>
      <c r="L127" s="310">
        <f t="shared" ref="L127:S127" si="31">SUM(L128:L129)</f>
        <v>0</v>
      </c>
      <c r="M127" s="274">
        <f t="shared" si="31"/>
        <v>0</v>
      </c>
      <c r="N127" s="275">
        <f t="shared" si="31"/>
        <v>0</v>
      </c>
      <c r="O127" s="276">
        <f>SUM(O128:O129)</f>
        <v>0</v>
      </c>
      <c r="P127" s="274">
        <f t="shared" si="31"/>
        <v>0</v>
      </c>
      <c r="Q127" s="275">
        <f t="shared" si="31"/>
        <v>0</v>
      </c>
      <c r="R127" s="276">
        <f t="shared" si="31"/>
        <v>0</v>
      </c>
      <c r="S127" s="310">
        <f t="shared" si="31"/>
        <v>0</v>
      </c>
      <c r="T127" s="12" t="str">
        <f t="shared" si="20"/>
        <v/>
      </c>
      <c r="U127" s="13"/>
    </row>
    <row r="128" spans="1:21" ht="31.5" customHeight="1">
      <c r="A128" s="61">
        <v>114</v>
      </c>
      <c r="I128" s="366"/>
      <c r="J128" s="367">
        <v>5301</v>
      </c>
      <c r="K128" s="368" t="s">
        <v>303</v>
      </c>
      <c r="L128" s="281">
        <f>M128+N128+O128</f>
        <v>0</v>
      </c>
      <c r="M128" s="152"/>
      <c r="N128" s="153"/>
      <c r="O128" s="1418"/>
      <c r="P128" s="152"/>
      <c r="Q128" s="153"/>
      <c r="R128" s="1418"/>
      <c r="S128" s="281">
        <f>P128+Q128+R128</f>
        <v>0</v>
      </c>
      <c r="T128" s="12" t="str">
        <f t="shared" si="20"/>
        <v/>
      </c>
      <c r="U128" s="13"/>
    </row>
    <row r="129" spans="1:21" ht="16.2">
      <c r="A129" s="61">
        <v>115</v>
      </c>
      <c r="I129" s="366"/>
      <c r="J129" s="371">
        <v>5309</v>
      </c>
      <c r="K129" s="372" t="s">
        <v>619</v>
      </c>
      <c r="L129" s="287">
        <f>M129+N129+O129</f>
        <v>0</v>
      </c>
      <c r="M129" s="173"/>
      <c r="N129" s="174"/>
      <c r="O129" s="1421"/>
      <c r="P129" s="173"/>
      <c r="Q129" s="174"/>
      <c r="R129" s="1421"/>
      <c r="S129" s="287">
        <f>P129+Q129+R129</f>
        <v>0</v>
      </c>
      <c r="T129" s="12" t="str">
        <f t="shared" si="20"/>
        <v/>
      </c>
      <c r="U129" s="13"/>
    </row>
    <row r="130" spans="1:21" ht="15.6">
      <c r="A130" s="61">
        <v>116</v>
      </c>
      <c r="I130" s="365">
        <v>5400</v>
      </c>
      <c r="J130" s="1777" t="s">
        <v>680</v>
      </c>
      <c r="K130" s="1778"/>
      <c r="L130" s="310">
        <f>M130+N130+O130</f>
        <v>0</v>
      </c>
      <c r="M130" s="1422"/>
      <c r="N130" s="1423"/>
      <c r="O130" s="1424"/>
      <c r="P130" s="1422"/>
      <c r="Q130" s="1423"/>
      <c r="R130" s="1424"/>
      <c r="S130" s="310">
        <f>P130+Q130+R130</f>
        <v>0</v>
      </c>
      <c r="T130" s="12" t="str">
        <f t="shared" si="20"/>
        <v/>
      </c>
      <c r="U130" s="13"/>
    </row>
    <row r="131" spans="1:21" ht="15.6">
      <c r="A131" s="61">
        <v>117</v>
      </c>
      <c r="I131" s="272">
        <v>5500</v>
      </c>
      <c r="J131" s="1773" t="s">
        <v>681</v>
      </c>
      <c r="K131" s="1774"/>
      <c r="L131" s="310">
        <f t="shared" ref="L131:S131" si="32">SUM(L132:L135)</f>
        <v>0</v>
      </c>
      <c r="M131" s="274">
        <f t="shared" si="32"/>
        <v>0</v>
      </c>
      <c r="N131" s="275">
        <f t="shared" si="32"/>
        <v>0</v>
      </c>
      <c r="O131" s="276">
        <f>SUM(O132:O135)</f>
        <v>0</v>
      </c>
      <c r="P131" s="274">
        <f t="shared" si="32"/>
        <v>0</v>
      </c>
      <c r="Q131" s="275">
        <f t="shared" si="32"/>
        <v>0</v>
      </c>
      <c r="R131" s="276">
        <f t="shared" si="32"/>
        <v>0</v>
      </c>
      <c r="S131" s="310">
        <f t="shared" si="32"/>
        <v>0</v>
      </c>
      <c r="T131" s="12" t="str">
        <f t="shared" si="20"/>
        <v/>
      </c>
      <c r="U131" s="13"/>
    </row>
    <row r="132" spans="1:21" ht="16.2">
      <c r="A132" s="61">
        <v>118</v>
      </c>
      <c r="I132" s="362"/>
      <c r="J132" s="279">
        <v>5501</v>
      </c>
      <c r="K132" s="311" t="s">
        <v>682</v>
      </c>
      <c r="L132" s="281">
        <f>M132+N132+O132</f>
        <v>0</v>
      </c>
      <c r="M132" s="152"/>
      <c r="N132" s="153"/>
      <c r="O132" s="1418"/>
      <c r="P132" s="152"/>
      <c r="Q132" s="153"/>
      <c r="R132" s="1418"/>
      <c r="S132" s="281">
        <f>P132+Q132+R132</f>
        <v>0</v>
      </c>
      <c r="T132" s="12" t="str">
        <f t="shared" si="20"/>
        <v/>
      </c>
      <c r="U132" s="13"/>
    </row>
    <row r="133" spans="1:21" ht="16.2">
      <c r="A133" s="61">
        <v>119</v>
      </c>
      <c r="I133" s="362"/>
      <c r="J133" s="293">
        <v>5502</v>
      </c>
      <c r="K133" s="294" t="s">
        <v>683</v>
      </c>
      <c r="L133" s="295">
        <f>M133+N133+O133</f>
        <v>0</v>
      </c>
      <c r="M133" s="158"/>
      <c r="N133" s="159"/>
      <c r="O133" s="1420"/>
      <c r="P133" s="158"/>
      <c r="Q133" s="159"/>
      <c r="R133" s="1420"/>
      <c r="S133" s="295">
        <f>P133+Q133+R133</f>
        <v>0</v>
      </c>
      <c r="T133" s="12" t="str">
        <f t="shared" si="20"/>
        <v/>
      </c>
      <c r="U133" s="13"/>
    </row>
    <row r="134" spans="1:21" ht="16.2">
      <c r="A134" s="61">
        <v>120</v>
      </c>
      <c r="I134" s="362"/>
      <c r="J134" s="293">
        <v>5503</v>
      </c>
      <c r="K134" s="363" t="s">
        <v>684</v>
      </c>
      <c r="L134" s="295">
        <f>M134+N134+O134</f>
        <v>0</v>
      </c>
      <c r="M134" s="158"/>
      <c r="N134" s="159"/>
      <c r="O134" s="1420"/>
      <c r="P134" s="158"/>
      <c r="Q134" s="159"/>
      <c r="R134" s="1420"/>
      <c r="S134" s="295">
        <f>P134+Q134+R134</f>
        <v>0</v>
      </c>
      <c r="T134" s="12" t="str">
        <f t="shared" si="20"/>
        <v/>
      </c>
      <c r="U134" s="13"/>
    </row>
    <row r="135" spans="1:21" ht="16.2">
      <c r="A135" s="61">
        <v>121</v>
      </c>
      <c r="I135" s="362"/>
      <c r="J135" s="285">
        <v>5504</v>
      </c>
      <c r="K135" s="339" t="s">
        <v>685</v>
      </c>
      <c r="L135" s="287">
        <f>M135+N135+O135</f>
        <v>0</v>
      </c>
      <c r="M135" s="173"/>
      <c r="N135" s="174"/>
      <c r="O135" s="1421"/>
      <c r="P135" s="173"/>
      <c r="Q135" s="174"/>
      <c r="R135" s="1421"/>
      <c r="S135" s="287">
        <f>P135+Q135+R135</f>
        <v>0</v>
      </c>
      <c r="T135" s="12" t="str">
        <f t="shared" si="20"/>
        <v/>
      </c>
      <c r="U135" s="13"/>
    </row>
    <row r="136" spans="1:21" ht="18.75" customHeight="1">
      <c r="A136" s="61">
        <v>122</v>
      </c>
      <c r="I136" s="365">
        <v>5700</v>
      </c>
      <c r="J136" s="1779" t="s">
        <v>908</v>
      </c>
      <c r="K136" s="1780"/>
      <c r="L136" s="310">
        <f>SUM(L137:L139)</f>
        <v>0</v>
      </c>
      <c r="M136" s="1470">
        <v>0</v>
      </c>
      <c r="N136" s="1470">
        <v>0</v>
      </c>
      <c r="O136" s="1470">
        <v>0</v>
      </c>
      <c r="P136" s="1470">
        <v>0</v>
      </c>
      <c r="Q136" s="1470">
        <v>0</v>
      </c>
      <c r="R136" s="1470">
        <v>0</v>
      </c>
      <c r="S136" s="310">
        <f>SUM(S137:S139)</f>
        <v>0</v>
      </c>
      <c r="T136" s="12" t="str">
        <f t="shared" si="20"/>
        <v/>
      </c>
      <c r="U136" s="13"/>
    </row>
    <row r="137" spans="1:21" ht="20.25" customHeight="1">
      <c r="A137" s="61">
        <v>123</v>
      </c>
      <c r="I137" s="366"/>
      <c r="J137" s="367">
        <v>5701</v>
      </c>
      <c r="K137" s="368" t="s">
        <v>686</v>
      </c>
      <c r="L137" s="281">
        <f>M137+N137+O137</f>
        <v>0</v>
      </c>
      <c r="M137" s="1471">
        <v>0</v>
      </c>
      <c r="N137" s="1471">
        <v>0</v>
      </c>
      <c r="O137" s="1472">
        <v>0</v>
      </c>
      <c r="P137" s="1666">
        <v>0</v>
      </c>
      <c r="Q137" s="1471">
        <v>0</v>
      </c>
      <c r="R137" s="1471">
        <v>0</v>
      </c>
      <c r="S137" s="281">
        <f>P137+Q137+R137</f>
        <v>0</v>
      </c>
      <c r="T137" s="12" t="str">
        <f t="shared" si="20"/>
        <v/>
      </c>
      <c r="U137" s="13"/>
    </row>
    <row r="138" spans="1:21" ht="18.75" customHeight="1">
      <c r="A138" s="61">
        <v>124</v>
      </c>
      <c r="I138" s="366"/>
      <c r="J138" s="373">
        <v>5702</v>
      </c>
      <c r="K138" s="374" t="s">
        <v>687</v>
      </c>
      <c r="L138" s="314">
        <f>M138+N138+O138</f>
        <v>0</v>
      </c>
      <c r="M138" s="1471">
        <v>0</v>
      </c>
      <c r="N138" s="1471">
        <v>0</v>
      </c>
      <c r="O138" s="1472">
        <v>0</v>
      </c>
      <c r="P138" s="1666">
        <v>0</v>
      </c>
      <c r="Q138" s="1471">
        <v>0</v>
      </c>
      <c r="R138" s="1471">
        <v>0</v>
      </c>
      <c r="S138" s="314">
        <f>P138+Q138+R138</f>
        <v>0</v>
      </c>
      <c r="T138" s="12" t="str">
        <f t="shared" si="20"/>
        <v/>
      </c>
      <c r="U138" s="13"/>
    </row>
    <row r="139" spans="1:21" ht="15.6">
      <c r="A139" s="61">
        <v>125</v>
      </c>
      <c r="I139" s="292"/>
      <c r="J139" s="375">
        <v>4071</v>
      </c>
      <c r="K139" s="376" t="s">
        <v>688</v>
      </c>
      <c r="L139" s="377">
        <f>M139+N139+O139</f>
        <v>0</v>
      </c>
      <c r="M139" s="1471">
        <v>0</v>
      </c>
      <c r="N139" s="1471">
        <v>0</v>
      </c>
      <c r="O139" s="1472">
        <v>0</v>
      </c>
      <c r="P139" s="1666">
        <v>0</v>
      </c>
      <c r="Q139" s="1471">
        <v>0</v>
      </c>
      <c r="R139" s="1471">
        <v>0</v>
      </c>
      <c r="S139" s="377">
        <f>P139+Q139+R139</f>
        <v>0</v>
      </c>
      <c r="T139" s="12" t="str">
        <f t="shared" si="20"/>
        <v/>
      </c>
      <c r="U139" s="13"/>
    </row>
    <row r="140" spans="1:21" ht="15.6">
      <c r="A140" s="61">
        <v>126</v>
      </c>
      <c r="I140" s="582"/>
      <c r="J140" s="1775" t="s">
        <v>689</v>
      </c>
      <c r="K140" s="1776"/>
      <c r="L140" s="1438"/>
      <c r="M140" s="1438"/>
      <c r="N140" s="1438"/>
      <c r="O140" s="1438"/>
      <c r="P140" s="1438"/>
      <c r="Q140" s="1438"/>
      <c r="R140" s="1438"/>
      <c r="S140" s="1439"/>
      <c r="T140" s="12" t="str">
        <f t="shared" si="20"/>
        <v/>
      </c>
      <c r="U140" s="13"/>
    </row>
    <row r="141" spans="1:21" ht="15.6">
      <c r="A141" s="61">
        <v>127</v>
      </c>
      <c r="I141" s="381">
        <v>98</v>
      </c>
      <c r="J141" s="1775" t="s">
        <v>689</v>
      </c>
      <c r="K141" s="1776"/>
      <c r="L141" s="382">
        <f>M141+N141+O141</f>
        <v>0</v>
      </c>
      <c r="M141" s="1429"/>
      <c r="N141" s="1430"/>
      <c r="O141" s="1431"/>
      <c r="P141" s="1460">
        <v>0</v>
      </c>
      <c r="Q141" s="1461">
        <v>0</v>
      </c>
      <c r="R141" s="1462">
        <v>0</v>
      </c>
      <c r="S141" s="382">
        <f>P141+Q141+R141</f>
        <v>0</v>
      </c>
      <c r="T141" s="12" t="str">
        <f t="shared" si="20"/>
        <v/>
      </c>
      <c r="U141" s="13"/>
    </row>
    <row r="142" spans="1:21" ht="15.75" customHeight="1">
      <c r="A142" s="61">
        <v>128</v>
      </c>
      <c r="I142" s="1433"/>
      <c r="J142" s="1434"/>
      <c r="K142" s="1435"/>
      <c r="L142" s="269"/>
      <c r="M142" s="269"/>
      <c r="N142" s="269"/>
      <c r="O142" s="269"/>
      <c r="P142" s="269"/>
      <c r="Q142" s="269"/>
      <c r="R142" s="269"/>
      <c r="S142" s="270"/>
      <c r="T142" s="12" t="str">
        <f t="shared" si="20"/>
        <v/>
      </c>
      <c r="U142" s="13"/>
    </row>
    <row r="143" spans="1:21" ht="15.75" customHeight="1">
      <c r="A143" s="61">
        <v>129</v>
      </c>
      <c r="I143" s="1436"/>
      <c r="J143" s="111"/>
      <c r="K143" s="1437"/>
      <c r="L143" s="218"/>
      <c r="M143" s="218"/>
      <c r="N143" s="218"/>
      <c r="O143" s="218"/>
      <c r="P143" s="218"/>
      <c r="Q143" s="218"/>
      <c r="R143" s="218"/>
      <c r="S143" s="389"/>
      <c r="T143" s="12" t="str">
        <f t="shared" si="20"/>
        <v/>
      </c>
      <c r="U143" s="13"/>
    </row>
    <row r="144" spans="1:21" ht="15.75" customHeight="1">
      <c r="A144" s="61">
        <v>130</v>
      </c>
      <c r="I144" s="1436"/>
      <c r="J144" s="111"/>
      <c r="K144" s="1437"/>
      <c r="L144" s="218"/>
      <c r="M144" s="218"/>
      <c r="N144" s="218"/>
      <c r="O144" s="218"/>
      <c r="P144" s="218"/>
      <c r="Q144" s="218"/>
      <c r="R144" s="218"/>
      <c r="S144" s="389"/>
      <c r="T144" s="12" t="str">
        <f t="shared" si="20"/>
        <v/>
      </c>
      <c r="U144" s="13"/>
    </row>
    <row r="145" spans="1:21" ht="16.8" thickBot="1">
      <c r="A145" s="61">
        <v>131</v>
      </c>
      <c r="I145" s="1463"/>
      <c r="J145" s="393" t="s">
        <v>735</v>
      </c>
      <c r="K145" s="1432">
        <f>+I145</f>
        <v>0</v>
      </c>
      <c r="L145" s="395">
        <f t="shared" ref="L145:S145" si="33">SUM(L30,L33,L39,L47,L48,L66,L70,L76,L79,L80,L81,L82,L83,L92,L98,L99,L100,L101,L108,L112,L113,L114,L115,L118,L119,L127,L130,L131,L136)+L141</f>
        <v>0</v>
      </c>
      <c r="M145" s="396">
        <f t="shared" si="33"/>
        <v>0</v>
      </c>
      <c r="N145" s="397">
        <f t="shared" si="33"/>
        <v>0</v>
      </c>
      <c r="O145" s="398">
        <f t="shared" si="33"/>
        <v>0</v>
      </c>
      <c r="P145" s="396">
        <f t="shared" si="33"/>
        <v>0</v>
      </c>
      <c r="Q145" s="397">
        <f t="shared" si="33"/>
        <v>0</v>
      </c>
      <c r="R145" s="398">
        <f t="shared" si="33"/>
        <v>0</v>
      </c>
      <c r="S145" s="395">
        <f t="shared" si="33"/>
        <v>0</v>
      </c>
      <c r="T145" s="12" t="str">
        <f>(IF($E145&lt;&gt;0,$M$2,IF($L145&lt;&gt;0,$M$2,"")))</f>
        <v/>
      </c>
      <c r="U145" s="73" t="str">
        <f>LEFT(J27,1)</f>
        <v>0</v>
      </c>
    </row>
    <row r="146" spans="1:21" ht="16.2" thickTop="1">
      <c r="A146" s="61">
        <v>132</v>
      </c>
      <c r="I146" s="79" t="s">
        <v>120</v>
      </c>
      <c r="J146" s="1"/>
      <c r="K146" s="3"/>
      <c r="L146" s="2"/>
      <c r="M146" s="2"/>
      <c r="N146" s="2"/>
      <c r="O146" s="2"/>
      <c r="P146" s="2"/>
      <c r="Q146" s="2"/>
      <c r="R146" s="2"/>
      <c r="S146" s="6"/>
      <c r="T146" s="7" t="str">
        <f>(IF($E145&lt;&gt;0,$M$2,IF($L145&lt;&gt;0,$M$2,"")))</f>
        <v/>
      </c>
      <c r="U146" s="8"/>
    </row>
    <row r="147" spans="1:21" ht="15.6">
      <c r="A147" s="61">
        <v>169</v>
      </c>
      <c r="I147" s="1367"/>
      <c r="J147" s="1367"/>
      <c r="K147" s="1368"/>
      <c r="L147" s="1367"/>
      <c r="M147" s="1367"/>
      <c r="N147" s="1367"/>
      <c r="O147" s="1367"/>
      <c r="P147" s="1367"/>
      <c r="Q147" s="1367"/>
      <c r="R147" s="1367"/>
      <c r="S147" s="1369"/>
      <c r="T147" s="7" t="str">
        <f>(IF($E145&lt;&gt;0,$M$2,IF($L145&lt;&gt;0,$M$2,"")))</f>
        <v/>
      </c>
      <c r="U147" s="8"/>
    </row>
    <row r="148" spans="1:21" ht="18"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77"/>
      <c r="T148" s="74" t="str">
        <f>(IF(L143&lt;&gt;0,$G$2,IF(S143&lt;&gt;0,$G$2,"")))</f>
        <v/>
      </c>
    </row>
    <row r="149" spans="1:21" ht="18"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77"/>
      <c r="T149" s="74" t="str">
        <f>(IF(L144&lt;&gt;0,$G$2,IF(S144&lt;&gt;0,$G$2,"")))</f>
        <v/>
      </c>
    </row>
    <row r="150" spans="1:21" ht="18"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77"/>
      <c r="T150" s="74" t="str">
        <f>(IF(L145&lt;&gt;0,$G$2,IF(S145&lt;&gt;0,$G$2,"")))</f>
        <v/>
      </c>
    </row>
    <row r="151" spans="1:21" ht="18"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77"/>
      <c r="T151" s="74" t="str">
        <f>(IF(L145&lt;&gt;0,$G$2,IF(S145&lt;&gt;0,$G$2,"")))</f>
        <v/>
      </c>
    </row>
    <row r="152" spans="1:21" ht="18.75" customHeight="1"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77"/>
      <c r="T152" s="74" t="str">
        <f>(IF(L145&lt;&gt;0,$G$2,IF(S145&lt;&gt;0,$G$2,"")))</f>
        <v/>
      </c>
    </row>
    <row r="153" spans="1:21" ht="18.75" customHeight="1"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77"/>
      <c r="T153" s="74" t="str">
        <f>(IF(L145&lt;&gt;0,$G$2,IF(S145&lt;&gt;0,$G$2,"")))</f>
        <v/>
      </c>
    </row>
    <row r="154" spans="1:21" ht="18"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77"/>
      <c r="T154" s="74" t="str">
        <f>(IF(L145&lt;&gt;0,$G$2,IF(S145&lt;&gt;0,$G$2,"")))</f>
        <v/>
      </c>
    </row>
    <row r="155" spans="1:21"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77"/>
    </row>
    <row r="156" spans="1:21"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77"/>
    </row>
    <row r="157" spans="1:21"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77"/>
    </row>
    <row r="158" spans="1:21"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77"/>
    </row>
    <row r="159" spans="1:21"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77"/>
    </row>
    <row r="160" spans="1:21"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77"/>
    </row>
    <row r="161" spans="9:19"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77"/>
    </row>
    <row r="162" spans="9:19"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77"/>
    </row>
    <row r="163" spans="9:19"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77"/>
    </row>
    <row r="164" spans="9:19"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77"/>
    </row>
    <row r="165" spans="9:19"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77"/>
    </row>
    <row r="166" spans="9:19"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77"/>
    </row>
    <row r="167" spans="9:19"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77"/>
    </row>
    <row r="168" spans="9:19"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77"/>
    </row>
    <row r="169" spans="9:19"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77"/>
    </row>
    <row r="170" spans="9:19"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77"/>
    </row>
    <row r="171" spans="9:19"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77"/>
    </row>
    <row r="172" spans="9:19"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77"/>
    </row>
    <row r="173" spans="9:19"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77"/>
    </row>
    <row r="174" spans="9:19"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77"/>
    </row>
    <row r="175" spans="9:19"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77"/>
    </row>
    <row r="176" spans="9:19"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77"/>
    </row>
    <row r="177" spans="9:19"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77"/>
    </row>
    <row r="178" spans="9:19"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77"/>
    </row>
    <row r="179" spans="9:19"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77"/>
    </row>
    <row r="180" spans="9:19"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77"/>
    </row>
    <row r="181" spans="9:19"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77"/>
    </row>
    <row r="182" spans="9:19" ht="15.75" customHeight="1"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77"/>
    </row>
    <row r="183" spans="9:19"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77"/>
    </row>
    <row r="184" spans="9:19"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77"/>
    </row>
    <row r="185" spans="9:19"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77"/>
    </row>
    <row r="186" spans="9:19"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77"/>
    </row>
    <row r="187" spans="9:19"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77"/>
    </row>
    <row r="188" spans="9:19"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77"/>
    </row>
    <row r="189" spans="9:19"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77"/>
    </row>
    <row r="190" spans="9:19"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77"/>
    </row>
    <row r="191" spans="9:19"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77"/>
    </row>
    <row r="192" spans="9:19"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77"/>
    </row>
    <row r="193" spans="9:19"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77"/>
    </row>
    <row r="194" spans="9:19"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77"/>
    </row>
    <row r="195" spans="9:19"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77"/>
    </row>
    <row r="196" spans="9:19"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77"/>
    </row>
    <row r="197" spans="9:19"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77"/>
    </row>
    <row r="198" spans="9:19"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77"/>
    </row>
    <row r="199" spans="9:19"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77"/>
    </row>
    <row r="200" spans="9:19"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77"/>
    </row>
    <row r="201" spans="9:19"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77"/>
    </row>
    <row r="202" spans="9:19"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77"/>
    </row>
    <row r="203" spans="9:19"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77"/>
    </row>
    <row r="204" spans="9:19"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77"/>
    </row>
    <row r="205" spans="9:19"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77"/>
    </row>
    <row r="206" spans="9:19"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77"/>
    </row>
    <row r="207" spans="9:19"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77"/>
    </row>
    <row r="208" spans="9:19"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77"/>
    </row>
    <row r="209" spans="9:19"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77"/>
    </row>
    <row r="210" spans="9:19"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77"/>
    </row>
    <row r="211" spans="9:19"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77"/>
    </row>
    <row r="212" spans="9:19"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77"/>
    </row>
    <row r="213" spans="9:19"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77"/>
    </row>
    <row r="214" spans="9:19"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77"/>
    </row>
    <row r="215" spans="9:19"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77"/>
    </row>
    <row r="216" spans="9:19"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77"/>
    </row>
    <row r="217" spans="9:19"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77"/>
    </row>
    <row r="218" spans="9:19"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77"/>
    </row>
    <row r="219" spans="9:19"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77"/>
    </row>
    <row r="220" spans="9:19"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77"/>
    </row>
    <row r="221" spans="9:19"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77"/>
    </row>
    <row r="222" spans="9:19"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77"/>
    </row>
    <row r="223" spans="9:19"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77"/>
    </row>
    <row r="224" spans="9:19"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77"/>
    </row>
    <row r="225" spans="9:19"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77"/>
    </row>
    <row r="226" spans="9:19"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77"/>
    </row>
    <row r="227" spans="9:19">
      <c r="K227" s="65"/>
      <c r="S227" s="77"/>
    </row>
    <row r="228" spans="9:19">
      <c r="S228" s="77"/>
    </row>
    <row r="229" spans="9:19">
      <c r="S229" s="77"/>
    </row>
    <row r="230" spans="9:19">
      <c r="S230" s="77"/>
    </row>
    <row r="231" spans="9:19">
      <c r="S231" s="77"/>
    </row>
    <row r="232" spans="9:19">
      <c r="S232" s="77"/>
    </row>
    <row r="233" spans="9:19">
      <c r="S233" s="77"/>
    </row>
    <row r="234" spans="9:19">
      <c r="S234" s="77"/>
    </row>
    <row r="235" spans="9:19">
      <c r="S235" s="77"/>
    </row>
    <row r="236" spans="9:19">
      <c r="S236" s="77"/>
    </row>
    <row r="237" spans="9:19">
      <c r="S237" s="77"/>
    </row>
    <row r="238" spans="9:19">
      <c r="S238" s="77"/>
    </row>
    <row r="239" spans="9:19">
      <c r="S239" s="77"/>
    </row>
    <row r="240" spans="9:19">
      <c r="S240" s="77"/>
    </row>
    <row r="241" spans="19:19">
      <c r="S241" s="77"/>
    </row>
    <row r="242" spans="19:19">
      <c r="S242" s="77"/>
    </row>
    <row r="243" spans="19:19">
      <c r="S243" s="77"/>
    </row>
    <row r="244" spans="19:19">
      <c r="S244" s="77"/>
    </row>
    <row r="245" spans="19:19">
      <c r="S245" s="77"/>
    </row>
    <row r="246" spans="19:19">
      <c r="S246" s="77"/>
    </row>
    <row r="247" spans="19:19">
      <c r="S247" s="77"/>
    </row>
    <row r="248" spans="19:19">
      <c r="S248" s="77"/>
    </row>
    <row r="249" spans="19:19">
      <c r="S249" s="77"/>
    </row>
    <row r="250" spans="19:19">
      <c r="S250" s="77"/>
    </row>
    <row r="251" spans="19:19">
      <c r="S251" s="77"/>
    </row>
    <row r="252" spans="19:19">
      <c r="S252" s="77"/>
    </row>
    <row r="253" spans="19:19">
      <c r="S253" s="77"/>
    </row>
    <row r="254" spans="19:19">
      <c r="S254" s="77"/>
    </row>
    <row r="255" spans="19:19">
      <c r="S255" s="77"/>
    </row>
    <row r="256" spans="19:19">
      <c r="S256" s="77"/>
    </row>
    <row r="257" spans="19:19">
      <c r="S257" s="77"/>
    </row>
    <row r="258" spans="19:19">
      <c r="S258" s="77"/>
    </row>
    <row r="259" spans="19:19">
      <c r="S259" s="77"/>
    </row>
    <row r="260" spans="19:19">
      <c r="S260" s="77"/>
    </row>
    <row r="261" spans="19:19">
      <c r="S261" s="77"/>
    </row>
    <row r="262" spans="19:19">
      <c r="S262" s="77"/>
    </row>
    <row r="263" spans="19:19">
      <c r="S263" s="77"/>
    </row>
    <row r="1356" spans="4:4"/>
    <row r="1360" spans="4:4"/>
    <row r="1361" spans="4:4"/>
    <row r="1386" spans="4:4"/>
    <row r="1436" spans="3:4"/>
    <row r="1437" spans="3:4"/>
    <row r="1438" spans="3:4"/>
  </sheetData>
  <sheetProtection password="81B0" sheet="1" objects="1" scenarios="1"/>
  <mergeCells count="35">
    <mergeCell ref="J115:K115"/>
    <mergeCell ref="J141:K141"/>
    <mergeCell ref="J118:K118"/>
    <mergeCell ref="J119:K119"/>
    <mergeCell ref="J127:K127"/>
    <mergeCell ref="J130:K130"/>
    <mergeCell ref="J131:K131"/>
    <mergeCell ref="J136:K136"/>
    <mergeCell ref="J140:K140"/>
    <mergeCell ref="J80:K80"/>
    <mergeCell ref="J101:K101"/>
    <mergeCell ref="J108:K108"/>
    <mergeCell ref="J112:K112"/>
    <mergeCell ref="J113:K113"/>
    <mergeCell ref="J114:K114"/>
    <mergeCell ref="J48:K48"/>
    <mergeCell ref="J82:K82"/>
    <mergeCell ref="J83:K83"/>
    <mergeCell ref="J98:K98"/>
    <mergeCell ref="J99:K99"/>
    <mergeCell ref="J100:K100"/>
    <mergeCell ref="J66:K66"/>
    <mergeCell ref="J70:K70"/>
    <mergeCell ref="J76:K76"/>
    <mergeCell ref="J79:K79"/>
    <mergeCell ref="I14:K14"/>
    <mergeCell ref="I16:K16"/>
    <mergeCell ref="I19:K19"/>
    <mergeCell ref="L23:O23"/>
    <mergeCell ref="P23:S23"/>
    <mergeCell ref="J81:K81"/>
    <mergeCell ref="J30:K30"/>
    <mergeCell ref="J33:K33"/>
    <mergeCell ref="J39:K39"/>
    <mergeCell ref="J47:K47"/>
  </mergeCells>
  <conditionalFormatting sqref="M19">
    <cfRule type="cellIs" dxfId="14" priority="23" stopIfTrue="1" operator="equal">
      <formula>0</formula>
    </cfRule>
  </conditionalFormatting>
  <conditionalFormatting sqref="L21">
    <cfRule type="cellIs" dxfId="13" priority="18" stopIfTrue="1" operator="equal">
      <formula>98</formula>
    </cfRule>
    <cfRule type="cellIs" dxfId="12" priority="19" stopIfTrue="1" operator="equal">
      <formula>96</formula>
    </cfRule>
    <cfRule type="cellIs" dxfId="11" priority="20" stopIfTrue="1" operator="equal">
      <formula>42</formula>
    </cfRule>
    <cfRule type="cellIs" dxfId="3" priority="21" stopIfTrue="1" operator="equal">
      <formula>97</formula>
    </cfRule>
    <cfRule type="cellIs" dxfId="2" priority="22" stopIfTrue="1" operator="equal">
      <formula>33</formula>
    </cfRule>
  </conditionalFormatting>
  <conditionalFormatting sqref="M21">
    <cfRule type="cellIs" dxfId="10" priority="13" stopIfTrue="1" operator="equal">
      <formula>"ЧУЖДИ СРЕДСТВА"</formula>
    </cfRule>
    <cfRule type="cellIs" dxfId="9" priority="14" stopIfTrue="1" operator="equal">
      <formula>"СЕС - ДМП"</formula>
    </cfRule>
    <cfRule type="cellIs" dxfId="8" priority="15" stopIfTrue="1" operator="equal">
      <formula>"СЕС - РА"</formula>
    </cfRule>
    <cfRule type="cellIs" dxfId="1" priority="16" stopIfTrue="1" operator="equal">
      <formula>"СЕС - ДЕС"</formula>
    </cfRule>
    <cfRule type="cellIs" dxfId="0" priority="17" stopIfTrue="1" operator="equal">
      <formula>"СЕС - КСФ"</formula>
    </cfRule>
  </conditionalFormatting>
  <conditionalFormatting sqref="K28">
    <cfRule type="cellIs" dxfId="7" priority="6" stopIfTrue="1" operator="notEqual">
      <formula>"ИЗБЕРЕТЕ ДЕЙНОСТ"</formula>
    </cfRule>
  </conditionalFormatting>
  <conditionalFormatting sqref="K145">
    <cfRule type="cellIs" dxfId="6" priority="4" stopIfTrue="1" operator="equal">
      <formula>0</formula>
    </cfRule>
  </conditionalFormatting>
  <conditionalFormatting sqref="J28">
    <cfRule type="cellIs" dxfId="5" priority="3" stopIfTrue="1" operator="notEqual">
      <formula>0</formula>
    </cfRule>
  </conditionalFormatting>
  <conditionalFormatting sqref="J26">
    <cfRule type="cellIs" dxfId="4" priority="1" stopIfTrue="1" operator="notEqual">
      <formula>0</formula>
    </cfRule>
  </conditionalFormatting>
  <dataValidations count="5">
    <dataValidation type="list" allowBlank="1" showInputMessage="1" showErrorMessage="1" promptTitle="ВЪВЕДЕТЕ ДЕЙНОСТ" sqref="K28">
      <formula1>EBK_DEIN</formula1>
    </dataValidation>
    <dataValidation type="whole" operator="lessThan" allowBlank="1" showInputMessage="1" showErrorMessage="1" error="Въвежда се цяло число!" sqref="M34:R38 M77:R82 M67:R69 M49:R65 M31:R32 M89:R91 M40:R47 M128:R130 M120:R126 M116:R118 M109:R114 M102:R107 M141:R141 M71:R74 M84:R87 M93:R100 M132:R139">
      <formula1>999999999999999000</formula1>
    </dataValidation>
    <dataValidation type="list" allowBlank="1" showDropDown="1" showInputMessage="1" showErrorMessage="1" prompt="Използва се само  за финансово-правна форма СЕС-КСФ (код 98)_x000a_" sqref="K26">
      <formula1>OP_LIST</formula1>
    </dataValidation>
    <dataValidation type="whole" operator="lessThanOrEqual" allowBlank="1" showInputMessage="1" showErrorMessage="1" error="Въвежда се цяло отрицателно число!" sqref="M75:R75 M88:R88">
      <formula1>0</formula1>
    </dataValidation>
    <dataValidation allowBlank="1" showInputMessage="1" showErrorMessage="1" sqref="L30:L145"/>
  </dataValidations>
  <pageMargins left="0.75" right="0.75" top="1" bottom="1" header="0.5" footer="0.5"/>
  <pageSetup paperSize="9" orientation="portrait" r:id="rId1"/>
  <headerFooter alignWithMargins="0"/>
  <rowBreaks count="1" manualBreakCount="1">
    <brk id="14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5</vt:i4>
      </vt:variant>
      <vt:variant>
        <vt:lpstr>Наименувани диапазони</vt:lpstr>
      </vt:variant>
      <vt:variant>
        <vt:i4>8</vt:i4>
      </vt:variant>
    </vt:vector>
  </HeadingPairs>
  <TitlesOfParts>
    <vt:vector size="13" baseType="lpstr">
      <vt:lpstr>Cash-Flow-DATA</vt:lpstr>
      <vt:lpstr>OTCHET-agregirani pokazateli</vt:lpstr>
      <vt:lpstr>OTCHET</vt:lpstr>
      <vt:lpstr>list</vt:lpstr>
      <vt:lpstr>INF</vt:lpstr>
      <vt:lpstr>DATE</vt:lpstr>
      <vt:lpstr>DateName</vt:lpstr>
      <vt:lpstr>EBK_DEIN</vt:lpstr>
      <vt:lpstr>EBK_DEIN2</vt:lpstr>
      <vt:lpstr>OP_LIST</vt:lpstr>
      <vt:lpstr>OP_LIST2</vt:lpstr>
      <vt:lpstr>PRBK</vt:lpstr>
      <vt:lpstr>SMETKA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Economic Station</dc:creator>
  <cp:lastModifiedBy>Мария Танева</cp:lastModifiedBy>
  <cp:lastPrinted>2019-01-10T13:58:54Z</cp:lastPrinted>
  <dcterms:created xsi:type="dcterms:W3CDTF">1997-12-10T11:54:07Z</dcterms:created>
  <dcterms:modified xsi:type="dcterms:W3CDTF">2022-04-05T18:47:50Z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